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Georreferencias" sheetId="1" r:id="rId4"/>
    <sheet name="Resumen" sheetId="2" r:id="rId5"/>
  </sheets>
  <definedNames>
    <definedName name="_xlnm.Print_Titles" localSheetId="0">'Georreferencias'!$1:$4</definedName>
    <definedName name="_xlnm.Print_Titles" localSheetId="1">'Resumen'!$1:$4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<sst xmlns="http://schemas.openxmlformats.org/spreadsheetml/2006/main" uniqueCount="336">
  <si>
    <t>SECRETARIA DE FINANZAS DEL ESTADO DE OAXACA
SUBSECRETARIA DE PLANEACIÓN E INVERSIÓN PÚBLICA
DIRECCIÓN DE SEGUIMIENTO A LA INVERSIÓN PÚBLICA
GEORREFERENCIAS DE LA INVERSIÓN PÚBLICA EJERCICIO 2025
PERIODO 1ER TRIMESTRE</t>
  </si>
  <si>
    <t>UNIDAD RESPONSABLE</t>
  </si>
  <si>
    <t>511 - VIVIENDA BIENESTAR</t>
  </si>
  <si>
    <t>UNIDAD EJECUTORA</t>
  </si>
  <si>
    <t>511001 - DIRECCIÓN GENERAL</t>
  </si>
  <si>
    <t>NOMBRE ACTIVIDAD</t>
  </si>
  <si>
    <t>CONSTRUCCIÓN DE PISO FIRME PARA EL MEJORAMIENTO DE LA VIVIENDA, EN LA LOCALIDAD SANTO DOMINGO NARRO, MUNICIPIO SAN JUAN JUQUILA MIXES.</t>
  </si>
  <si>
    <t>CONSTRUCCIÓN DE PISO FIRME PARA EL MEJORAMIENTO DE LA VIVIENDA, EN LA LOCALIDAD ASUNCIÓN ACATLÁN, MUNICIPIO SAN JUAN JUQUILA MIXES.</t>
  </si>
  <si>
    <t>CONSTRUCCIÓN DE PISO FIRME PARA EL MEJORAMIENTO DE LA VIVIENDA, EN LA LOCALIDAD SAN JUAN JUQUILA MIXES, MUNICIPIO SAN JUAN JUQUILA MIXES.</t>
  </si>
  <si>
    <t>VERTIENTE</t>
  </si>
  <si>
    <t>VIV - VIVIENDA</t>
  </si>
  <si>
    <t>REGION</t>
  </si>
  <si>
    <t>07 - SIERRA SUR</t>
  </si>
  <si>
    <t>DISTRITO</t>
  </si>
  <si>
    <t>27 - YAUTEPEC</t>
  </si>
  <si>
    <t>MUNICIPIO</t>
  </si>
  <si>
    <t>200 - SAN JUAN JUQUILA MIXES</t>
  </si>
  <si>
    <t>LOCALIDAD</t>
  </si>
  <si>
    <t>0004 - SANTO DOMINGO NARRO</t>
  </si>
  <si>
    <t>0002 - ASUNCIÓN ACATLÁN</t>
  </si>
  <si>
    <t>0001 - SAN JUAN JUQUILA MIXES</t>
  </si>
  <si>
    <t>TIPO AREA GEOGRÁFICA</t>
  </si>
  <si>
    <t>PUNTO</t>
  </si>
  <si>
    <t>LATITUD</t>
  </si>
  <si>
    <t>LONGITUD</t>
  </si>
  <si>
    <t>CONSULTAR</t>
  </si>
  <si>
    <t>129 - SECRETARÍA DE TURISMO</t>
  </si>
  <si>
    <t>129001 - OFICINA DEL SECRETARIO DE TURISMO</t>
  </si>
  <si>
    <t>EDICIÓN 44 VITRINA TURÍSTICA ANATO EN BOGOTÁ, COLOMBIA 2025</t>
  </si>
  <si>
    <t>TUR - DESARROLLO TURISTICO</t>
  </si>
  <si>
    <t>08 - VALLES CENTRALES</t>
  </si>
  <si>
    <t>19 - CENTRO</t>
  </si>
  <si>
    <t>067 - OAXACA DE JUÁREZ</t>
  </si>
  <si>
    <t>0001 - OAXACA DE JUÁREZ</t>
  </si>
  <si>
    <t xml:space="preserve">-96.720284 </t>
  </si>
  <si>
    <t>VI EDICIÓN DEL FESTIVAL TURÍSTICO SAN AGUS FEST 2025</t>
  </si>
  <si>
    <t>02 - COSTA</t>
  </si>
  <si>
    <t>30 - POCHUTLA</t>
  </si>
  <si>
    <t>439 - SANTA MARÍA TONAMECA</t>
  </si>
  <si>
    <t>0091 - SAN AGUSTINILLO</t>
  </si>
  <si>
    <t>XIV EDICIÓN DE ATMEX “ADVENTURE TRAVEL NETWORK” OAXACA 2025</t>
  </si>
  <si>
    <t>EVENTO TURÍSTICO CARNAVAL DE PUERTO ESCONDIDO 2025.</t>
  </si>
  <si>
    <t>22 - JUQUILA</t>
  </si>
  <si>
    <t>318 - SAN PEDRO MIXTEPEC -DTO. 22 -</t>
  </si>
  <si>
    <t>0009 - PUERTO ESCONDIDO</t>
  </si>
  <si>
    <t>532 - INSTITUTO OAXAQUEÑO CONSTRUCTOR DE INFRAESTRUCTURA EDUCATIVA</t>
  </si>
  <si>
    <t>532001 - INSTITUTO OAXAQUEÑO CONSTRUCTOR DE INFRAESTRUCTURA EDUCATIVA</t>
  </si>
  <si>
    <t>CONSTRUCCIÓN DE AULA EN ESCUELA PRIMARIA "JUSTO SIERRA" CON CLAVE ESCOLAR: 20DPR2400U, EN LA LOCALIDAD SANTIAGO TEXCALCINGO, MUNICIPIO SANTIAGO TEXCALCINGO</t>
  </si>
  <si>
    <t>EDI - EDUCACION E INVESTIGACION</t>
  </si>
  <si>
    <t>01 - SIERRA DE FLORES MAGÓN</t>
  </si>
  <si>
    <t>04 - TEOTITLÁN</t>
  </si>
  <si>
    <t>490 - SANTIAGO TEXCALCINGO</t>
  </si>
  <si>
    <t>0001 - SANTIAGO TEXCALCINGO</t>
  </si>
  <si>
    <t>CONSTRUCCIÓN DE AULA EN CECYTE EMSAD NÚM 78 CON CLAVE ESCOLAR: 20EMS0078Z EN LA LOCALIDAD DE SAN JOSÉ MONTEVERDE, MUNICIPIO DE SAN ANTONINO MONTE VERDE</t>
  </si>
  <si>
    <t>04 - MIXTECA</t>
  </si>
  <si>
    <t>09 - TEPOSCOLULA</t>
  </si>
  <si>
    <t>105 - SAN ANTONINO MONTE VERDE</t>
  </si>
  <si>
    <t>0005 - SAN JOSÉ MONTEVERDE</t>
  </si>
  <si>
    <t>106 - SECRETARÍA DE INFRAESTRUCTURAS Y COMUNICACIONES</t>
  </si>
  <si>
    <t>106001 - OFICINA DEL SECRETARIO DE INFRAESTRUCTURAS Y COMUNICACIONES</t>
  </si>
  <si>
    <t>AMPLIACIÓN DE LA RED DE DISTRIBUCIÓN DE ENERGÍA ELÉCTRICA SUBTERRANEA EN LA LOCALIDAD DE LA BARRA DE CORRALERO, MUNICIPIO DE SANTIAGO PINOTEPA NACIONAL.</t>
  </si>
  <si>
    <t>ELE - ELECTRIFICACION</t>
  </si>
  <si>
    <t>21 - JAMILTEPEC</t>
  </si>
  <si>
    <t>482 - SANTIAGO PINOTEPA NACIONAL</t>
  </si>
  <si>
    <t>0156 - LA BARRA DE CORRALERO</t>
  </si>
  <si>
    <t xml:space="preserve">-98.186775999999995	</t>
  </si>
  <si>
    <t>CONSTRUCCIÓN DE AULA EN PRIMARIA "EMILIANO ZAPATA" CON CLAVE ESCOLAR: 20DPR1181R, EN LA LOCALIDAD SANTA MARÍA PÁPALO, MUNICIPIO ANTA MARÍA PÁPALO.</t>
  </si>
  <si>
    <t>05 - CUICATLÁN</t>
  </si>
  <si>
    <t>425 - SANTA MARÍA PÁPALO</t>
  </si>
  <si>
    <t>0001 - SANTA MARÍA PÁPALO</t>
  </si>
  <si>
    <t>CONSTRUCCIÓN DE TECHADO EN ÁREA DE IMPARTICIÓN DE EDUCACIÓN FÍSICA EN ESCUELA PRIMARIA “GUILLERMO PRIETO” CON CLAVE ESCOLAR: 20DPB1756L, EN LA LOCALIDAD EL ESCOBILLAL, MUNICIPIO SAN JUAN BAUTISTA TUXTEPEC.</t>
  </si>
  <si>
    <t>05 - CUENCA DEL PAPALOAPAN</t>
  </si>
  <si>
    <t>06 - TUXTEPEC</t>
  </si>
  <si>
    <t>184 - SAN JUAN BAUTISTA TUXTEPEC</t>
  </si>
  <si>
    <t>0144 - EL ESCOBILLAL</t>
  </si>
  <si>
    <t>EQUIPAMIENTO PARA IEBO NÚM. 36 CON CLAVE ESCOLAR: 20ETH0037C, EN LA LOCALIDAD DE SAN PEDRO IXCATLÁN, MUNICIPIO DE SAN PEDRO IXCATLÁN</t>
  </si>
  <si>
    <t>309 - SAN PEDRO IXCATLÁN</t>
  </si>
  <si>
    <t>0001 - SAN PEDRO IXCATLÁN</t>
  </si>
  <si>
    <t>EQUIPAMIENTO PARA CENTRO DE BACHILLERATO TECNOLÓGICO AGROPECUARIO NÚM. 317 CON CLAVE ESCOLAR: 20DTA0022I, EN LA LOCALIDAD DE SAN JUAN GUELAVÍA, MUNICIPIO SAN JUAN GUELAVÍA</t>
  </si>
  <si>
    <t>20 - TLACOLULA</t>
  </si>
  <si>
    <t>197 - SAN JUAN GUELAVÍA</t>
  </si>
  <si>
    <t>0001 - SAN JUAN GUELAVÍA</t>
  </si>
  <si>
    <t>CONSTRUCCIÓN DE SANITARIOS EN BIC NÚM. 29 CON CLAVE ESCOLAR: 20EBD0029I, EN LA LOCALIDAD DE TEOTITLÁN DEL VALLE, MUNICIPIO DE TEOTITLÁN DEL VALLE.</t>
  </si>
  <si>
    <t>546 - TEOTITLÁN DEL VALLE</t>
  </si>
  <si>
    <t>0001 - TEOTITLÁN DEL VALLE</t>
  </si>
  <si>
    <t>CONSTRUCCIÓN DE SANITARIOS EN TEBCEO NÚM. 72 CON CLAVE ESCOLAR: 20ETK0072W, EN LA LOCALIDAD DE SAN JUAN LACHIGALLA, MUNICIPIO SAN JUAN LACHIGALLA.</t>
  </si>
  <si>
    <t>24 - EJUTLA</t>
  </si>
  <si>
    <t>203 - SAN JUAN LACHIGALLA</t>
  </si>
  <si>
    <t>0001 - SAN JUAN LACHIGALLA</t>
  </si>
  <si>
    <t>CONSTRUCCIÓN DE SANITARIOS EN IEBO NÚM. 88 CON CLAVE ESCOLAR: 20ETH0088J, EN LA LOCALIDAD SANTO TOMÁS OCOTEPEC, MUNICIPIO SANTO TOMÁS OCOTEPEC</t>
  </si>
  <si>
    <t>16 - TLAXIACO</t>
  </si>
  <si>
    <t>532 - SANTO TOMÁS OCOTEPEC</t>
  </si>
  <si>
    <t>0001 - SANTO TOMÁS OCOTEPEC</t>
  </si>
  <si>
    <t>CONSTRUCCIÓN DE UN LABORATORIO EN IEBO NÚM. 20 CON CLAVE ESCOLAR: 20ETH0020C, EN LA LOCALIDAD DE SANTIAGO TILANTONGO, MUNICIPIO DE SANTIAGO TILANTONGO.</t>
  </si>
  <si>
    <t>10 - NOCHIXTLÁN</t>
  </si>
  <si>
    <t>492 - SANTIAGO TILANTONGO</t>
  </si>
  <si>
    <t>0001 - SANTIAGO TILANTONGO</t>
  </si>
  <si>
    <t>REPARACIONES GENERALES EN IEBO NÚM. 67 CON CLAVE ESCOLAR: 20ETH0068W, EN LA LOCALIDAD DE SANTA MARÍA TLALIXTAC, MUNICIPIO DE SANTA MARÍA TLALIXTAC.</t>
  </si>
  <si>
    <t>438 - SANTA MARÍA TLALIXTAC</t>
  </si>
  <si>
    <t>0001 - SANTA MARÍA TLALIXTAC</t>
  </si>
  <si>
    <t>561 - ORGANISMO OPERADOR ENCARGADO DE LA GESTIÓN Y MANEJO INTEGRAL DE LOS RESIDUOS SÓLIDOS URBANOS Y DE MANEJO ESPECIAL DEL ESTADO DE OAXACA</t>
  </si>
  <si>
    <t>561001 - ORGANISMO OPERADOR ENCARGADO DE LA GESTIÓN Y MANEJO INTEGRAL DE LOS RESIDUOS SÓLIDOS URBANOS Y DE MANEJO ESPECIAL DEL ESTADO DE OAXACA</t>
  </si>
  <si>
    <t>CONSTRUCCIÓN DE LA CELDA DE EMERGENCIA PARA EL CONFINAMIENTO DE RESIDUOS SÓLIDOS URBANOS DE LA ZONA METROPOLITANA DE OAXACA (SEGUNDA ETAPA).</t>
  </si>
  <si>
    <t>AMB - PROTECCION Y PRESERVACION AMBIENTAL</t>
  </si>
  <si>
    <t>98 - COBERTURA REGIONAL VALLES CENTRALES</t>
  </si>
  <si>
    <t>998 - COBERTURA REGIONAL VALLES CENTRALES</t>
  </si>
  <si>
    <t>9999 - COBERTURA REGIONAL VALLES CENTRALES</t>
  </si>
  <si>
    <t>POLIGONO</t>
  </si>
  <si>
    <t>CONSTRUCCIÓN DE SANITARIO CON BIODIGESTOR PARA EL MEJORAMIENTO DE LA VIVIENDA, EN LA LOCALIDAD CRUZ DE PIEDRA, MUNICIPIO SAN JERÓNIMO SOSOLA.</t>
  </si>
  <si>
    <t>11 - ETLA</t>
  </si>
  <si>
    <t>161 - SAN JERÓNIMO SOSOLA</t>
  </si>
  <si>
    <t>0013 - CRUZ DE PIEDRA</t>
  </si>
  <si>
    <t>CONSTRUCCIÓN DE SANITARIO CON BIODIGESTOR PARA EL MEJORAMIENTO DE LA VIVIENDA, EN LA LOCALIDAD CHAVÍO, MUNICIPIO SAN JERÓNIMO SOSOLA.</t>
  </si>
  <si>
    <t>0019 - CHAVÍO</t>
  </si>
  <si>
    <t>CONSTRUCCIÓN DE COMEDOR ESCOLAR EN ECUELA PRIMARIA "ADOLFO LÓPEZ MATEOS" CON CLAVE: 20DPR1665V, EN LA LOCALIDAD DE EL CUAJILOTE, MUNICIPIO DE SAN JOSÉ DEL PROGRESO.</t>
  </si>
  <si>
    <t>25 - OCOTLÁN</t>
  </si>
  <si>
    <t>072 - SAN JOSÉ DEL PROGRESO</t>
  </si>
  <si>
    <t>0007 - EL CUAJILOTE</t>
  </si>
  <si>
    <t>CONSTRUCCIÓN DE COMEDOR ESCOLAR EN PRIMARIA PROGRESO CON CLAVE: 20DPR1384M, EN LA LOCALIDAD DE SANTO DOMINGO INGENIO, MUNICIPIO DE SANTO DOMINGO INGENIO.</t>
  </si>
  <si>
    <t>03 - ISTMO</t>
  </si>
  <si>
    <t>29 - JUCHITÁN</t>
  </si>
  <si>
    <t>505 - SANTO DOMINGO INGENIO</t>
  </si>
  <si>
    <t>0001 - SANTO DOMINGO INGENIO</t>
  </si>
  <si>
    <t>CONSTRUCCIÓN DE CANCHA DEPORTIVA EN IEBO NÚM. 76 CON CLAVE ESCOLAR: 20ETH0076E EN LA LOCALIDAD DE SAN PEDRO JUCHATENGO, MUNICIPIO DE SAN PEDRO JUCHATENGO.</t>
  </si>
  <si>
    <t>314 - SAN PEDRO JUCHATENGO</t>
  </si>
  <si>
    <t>0001 - SAN PEDRO JUCHATENGO</t>
  </si>
  <si>
    <t>CONSTRUCCIÓN DE MURO DE CONTENCIÓN EN LA CASA DEL ESTUDIANTE INDÍGENA (ALBERGUE), EN LA LOCALIDAD DE SAN BALTAZAR LOXICHA, MUNICIPIO DE SAN BALTAZAR LOXICHA</t>
  </si>
  <si>
    <t>URB - URBANIZACION</t>
  </si>
  <si>
    <t>113 - SAN BALTAZAR LOXICHA</t>
  </si>
  <si>
    <t>0001 - SAN BALTAZAR LOXICHA</t>
  </si>
  <si>
    <t>CONSTRUCCION PRIMERA ETAPA DE ESPACIO PUBLICO MULTIDEPORTIVO EN LA LOCALIDAD DE EL COYOTE, MUNICIPIO DE AYOQUEZCO DE ALDAMA</t>
  </si>
  <si>
    <t>CFD - CULTURA FISICA Y DEPORTE</t>
  </si>
  <si>
    <t>18 - ZIMATLÁN</t>
  </si>
  <si>
    <t>398 - AYOQUEZCO DE ALDAMA</t>
  </si>
  <si>
    <t>0016 - EL COYOTE</t>
  </si>
  <si>
    <t>AMPLIACION DE LA RED DE DISTRIBUCIÓN DE ENERGÍA ELÉCTRICA A LA PLANTA DE TRATAMIENTO DE AGUAS RESIDUALES EN LA LOCALIDAD DE SAN JUAN CHILATECA DEL MUNICIPIO DE SAN JUAN CHILATECA</t>
  </si>
  <si>
    <t>192 - SAN JUAN CHILATECA</t>
  </si>
  <si>
    <t>0001 - SAN JUAN CHILATECA</t>
  </si>
  <si>
    <t>CONSTRUCCIÓN DE PISO FIRME PARA EL MEJORAMIENTO DE LA VIVIENDA, EN LA LOCALIDAD LA UNIÓN, MUNICIPIO SAN FELIPE TEJALÁPAM.</t>
  </si>
  <si>
    <t>135 - SAN FELIPE TEJALÁPAM</t>
  </si>
  <si>
    <t>0003 - LA UNIÓN</t>
  </si>
  <si>
    <t>CONSTRUCCIÓN DE PISO FIRME PARA EL MEJORAMIENTO DE LA VIVIENDA, EN LA LOCALIDAD EL SAUZ, MUNICIPIO SAN FELIPE TEJALÁPAM.</t>
  </si>
  <si>
    <t>0016 - EL SAUZ</t>
  </si>
  <si>
    <t>REPARACIONES GENERALES EN IEBO NÚM. 207 CON CLAVE ESCOLAR: 20ETH0207G, EN LA LOCALIDAD MAGDALENA LOXICHA, MUNICIPIO SAN AGUSTÍN LOXICHA</t>
  </si>
  <si>
    <t>085 - SAN AGUSTÍN LOXICHA</t>
  </si>
  <si>
    <t>0008 - MAGDALENA LOXICHA</t>
  </si>
  <si>
    <t>CONSTRUCCIÓN DE AULA EN IEBO NÚM. 9 CON CLAVE ESCOLAR: 20ETH0029U, EN LA LOCALIDAD DE SAN JUAN CHILATECA, MUNICIPIO SAN JUAN CHILATECA.</t>
  </si>
  <si>
    <t>CONSTRUCCIÓN DE TECHADO EN ÁREA DE IMPARTICIÓN DE EDUCACIÓN FÍSICA EN CECYTE EMSAD NÚM. 17 CON CLAVE ESCOLAR: 20EMS0017L, EN LA LOCALIDAD SAN JOSÉ DEL PACÍFICO, MUNICIPIO SAN MATEO RÍO HONDO.</t>
  </si>
  <si>
    <t>26 - MIAHUATLÁN</t>
  </si>
  <si>
    <t>254 - SAN MATEO RÍO HONDO</t>
  </si>
  <si>
    <t>0009 - SAN JOSÉ DEL PACÍFICO</t>
  </si>
  <si>
    <t>CONSTRUCCIÓN DE LABORATORIO EN IEBO NÚM. 191 CON CLAVE ESCOLAR: 20ETH0191W, EN LA LOCALIDAD DE SAN ANDRÉS PAXTLÁN, MUNICIPIO DE SAN ANDRÉS PAXTLÁN</t>
  </si>
  <si>
    <t>095 - SAN ANDRÉS PAXTLÁN</t>
  </si>
  <si>
    <t>0001 - SAN ANDRÉS PAXTLÁN</t>
  </si>
  <si>
    <t>CONSTRUCCIÓN DE TECHADO EN ÁREA DE IMPARTICIÓN DE EDUCACIÓN FÍSICA EN IEBO NUM.120 CON CLAVE ESCOLAR: 20ETH0120B, EN LA LOCALIDAD AYOQUEZCO DE ALDAMA, MUNICIPIO AYOQUEZCO DE ALDAMA</t>
  </si>
  <si>
    <t>0001 - AYOQUEZCO DE ALDAMA</t>
  </si>
  <si>
    <t>CONSTRUCCIÓN DE SANITARIOS EN COBAO NÚM. 57 CON CLAVE ESCOLAR: 20ECB0057F, EN LA LOCALIDAD SAN JUAN BAUTISTA LO DE SOTO, MUNICIPIO SAN JUAN BAUTISTA LO DE SOTO</t>
  </si>
  <si>
    <t>180 - SAN JUAN BAUTISTA LO DE SOTO</t>
  </si>
  <si>
    <t>0001 - SAN JUAN BAUTISTA LO DE SOTO</t>
  </si>
  <si>
    <t>CONSTRUCCIÓN DE PISO FIRME PARA EL MEJORAMIENTO DE LA VIVIENDA, EN LA LOCALIDAD SAN JERÓNIMO TLACOCHAHUAYA, MUNICIPIO SAN JERÓNIMO TLACOCHAHUAYA.</t>
  </si>
  <si>
    <t>550 - SAN JERÓNIMO TLACOCHAHUAYA</t>
  </si>
  <si>
    <t>0001 - SAN JERÓNIMO TLACOCHAHUAYA</t>
  </si>
  <si>
    <t>CONSTRUCCIÓN DE PISO FIRME PARA EL MEJORAMIENTO DE LA VIVIENDA, EN LA LOCALIDAD MACUILXÓCHITL DE ARTIGAS CARRANZA, MUNICIPIO SAN JERÓNIMO TLACOCHAHUAYA.</t>
  </si>
  <si>
    <t>0002 - MACUILXÓCHITL DE ARTIGAS CARRANZA</t>
  </si>
  <si>
    <t>CONSTRUCCIÓN DE ESPACIO PÚBLICO MULTIDEPORTIVO (PRIMERA ETAPA), EN LA LOCALIDAD DE SAN JUAN BAUTISTA ATATLAHUCA,EN EL MUNICIPIO DE SAN JUAN BAUTISTA ATATLAHUCA</t>
  </si>
  <si>
    <t>175 - SAN JUAN BAUTISTA ATATLAHUCA</t>
  </si>
  <si>
    <t>0001 - SAN JUAN BAUTISTA ATATLAHUCA</t>
  </si>
  <si>
    <t>REHABILITACIÓN DE ALUMBRADO PÚBLICO EN LA CARRETERA FEDERAL 175 OAXACA-PUERTO ANGEL EN LA LOCALIDAD DE SAN JUAN CHILATECA, MUNICIPIO DE SAN JUAN CHILATECA, OAXACA</t>
  </si>
  <si>
    <t>CONSTRUCCIÓN DE SANITARIO CON BIODIGESTOR PARA EL MEJORAMIENTO DE LA VIVIENDA, EN LA LOCALIDAD LA CHINILLA, MUNICIPIO SAN BARTOLOMÉ LOXICHA.</t>
  </si>
  <si>
    <t>117 - SAN BARTOLOMÉ LOXICHA</t>
  </si>
  <si>
    <t>0003 - LA CHINILLA</t>
  </si>
  <si>
    <t>CONSTRUCCIÓN DE AULA EN IEBO NÚM. 250 CON CLAVE ESCOLAR: 20ETH0252T, EN LA LOCALIDAD SANTA ANA, MUNICIPIO SANTA ANA.</t>
  </si>
  <si>
    <t>353 - SANTA ANA</t>
  </si>
  <si>
    <t>0001 - SANTA ANA</t>
  </si>
  <si>
    <t>CONSTRUCCIÓN DE AULA EN ESCUELA PRIMARIA "SIMÓN BOLIVAR" CON CLAVE ESCOLAR: 20DPR2881R, EN LA LOCALIDAD DE SANTA ANA, MUNICIPIO DE SANTA ANA.</t>
  </si>
  <si>
    <t>AMPLIACIÓN DE LA RED DE DISTRIBUCIÓN DE ENERGÍA ELÉCTRICA, EN LAS CALLES FRANCISCO VILLA, NIÑOS HÉROES Y PRIVADA DE FRANCISCO VILLA EN LA LOCALIDAD DE SAN BALTAZAR LOXICHA DEL MUNICIPIO DE SAN BALTAZAR LOXICHA</t>
  </si>
  <si>
    <t>CONSTRUCCIÓN DE AULA EN IEBO NÚM. 32 CON CLAVE ESCOLAR: 20ETH0033G, EN LA LOCALIDAD DE SANTA MARÍA ZANIZA, MUNICIPIO SANTA MARÍA ZANIZA.</t>
  </si>
  <si>
    <t>23 - SOLA DE VEGA</t>
  </si>
  <si>
    <t>448 - SANTA MARÍA ZANIZA</t>
  </si>
  <si>
    <t>0001 - SANTA MARÍA ZANIZA</t>
  </si>
  <si>
    <t>CONSTRUCCIÓN DE AULA EN IEBO NÚM. 132 CON CLAVE ESCOLAR: 20ETH0132G, EN LA LOCALIDAD DE SAN CRISTÓBAL AMATLÁN, MUNICIPIO DE SAN CRISTÓBAL AMATLÁN.</t>
  </si>
  <si>
    <t>126 - SAN CRISTÓBAL AMATLÁN</t>
  </si>
  <si>
    <t>0001 - SAN CRISTÓBAL AMATLÁN</t>
  </si>
  <si>
    <t>531 - INSTITUTO ESTATAL DE EDUCACIÓN PÚBLICA DE OAXACA</t>
  </si>
  <si>
    <t>531001 - DIRECCIÓN GENERAL DEL IEEPO</t>
  </si>
  <si>
    <t>EQUIPAMIENTO DE ESCUELAS PÚBLICAS DE EDUCACIÓN BÁSICA DEL MUNICIPIO DE: SANTA CATARINA MECHOACAN</t>
  </si>
  <si>
    <t>367 - SANTA CATARINA MECHOACÁN</t>
  </si>
  <si>
    <t>0000 - COBERTURA MUNICIPAL SANTA CATARINA MECHOACÁN</t>
  </si>
  <si>
    <t>539 - SISTEMA OPERADOR DE LOS SERVICIOS DE AGUA POTABLE Y ALCANTARILLADO</t>
  </si>
  <si>
    <t>539002 - SERVICIOS DE INFRAESTRUCTURA PARA AGUA POTABLE Y SANEAMIENTO</t>
  </si>
  <si>
    <t>REHABILITACIÓN DEL SISTEMA DE AGUA POTABLE EN LA COLONIA DIAZ ORDAZ, LOCALIDAD OAXACA DE JUÁREZ, MUNICIPIO DE OAXACA DE JUÁREZ.</t>
  </si>
  <si>
    <t>AGP - AGUA POTABLE</t>
  </si>
  <si>
    <t>POLILINEA</t>
  </si>
  <si>
    <t>512 - COMISIÓN ESTATAL DEL AGUA PARA EL BIENESTAR</t>
  </si>
  <si>
    <t>512001 - COMISIÓN ESTATAL DEL AGUA PARA EL BIENESTAR</t>
  </si>
  <si>
    <t>REHABILITACIÓN DE LA PLANTA DE TRATAMIENTO DE AGUAS RESIDUALES EN LA LOCALIDAD DE SANTOS REYES NOPALA, MUNICIPIO DE SANTOS REYES NOPALA.</t>
  </si>
  <si>
    <t>ALS - ALCANTARILLADO Y SANEAMIENTO</t>
  </si>
  <si>
    <t>526 - SANTOS REYES NOPALA</t>
  </si>
  <si>
    <t>0001 - SANTOS REYES NOPALA</t>
  </si>
  <si>
    <t>117 - SECRETARÍA DE ADMINISTRACIÓN</t>
  </si>
  <si>
    <t>117001 - OFICINA DEL SECRETARIO DE ADMINISTRACIÓN</t>
  </si>
  <si>
    <t>ACCIONES DE SONORIZACIÓN, ILUMINACIÓN Y LOGÍSTICA PARA EL FESTIVAL DE PRIMAVERA "RODOLFO MORALES".</t>
  </si>
  <si>
    <t>CUL - CULTURA Y ARTE</t>
  </si>
  <si>
    <t>501 - CAMINOS BIENESTAR</t>
  </si>
  <si>
    <t>501001 - CAMINOS BIENESTAR</t>
  </si>
  <si>
    <t>CONSTRUCCIÓN DE PAVIMENTO CON CONCRETO HIDRÁULICO DEL CAMINO SIN NOMBRE, (E.C. KM 69+880 (OAXACA -TEHUANTEPEC) - ACCESO A LA CELDA DE EMERGENCIA PARA EL CONFINAMIENTO DE RESIDUOS SÓLIDOS URBANOS DE LA ZONA METROPOLITANA DE OAXACA), TRAMO DEL KM 0+000 AL KM 1+305, SEGUNDA ETAPA, EN EL MUNICIPIO DE SAN PEDRO TOTOLÁPAM</t>
  </si>
  <si>
    <t>CCP - CARRETERAS, CAMINOS Y PUENTES</t>
  </si>
  <si>
    <t>333 - SAN PEDRO TOTOLÁPAM</t>
  </si>
  <si>
    <t>0001 - SAN PEDRO TOTOLÁPAM</t>
  </si>
  <si>
    <t>REPARACIONES GENERALES EN ESCUELA SECUNDARIA TÉCNICA NUM. 76 CON CLAVE ESCOLAR: 20DST0071Q, EN LA LOCALIDAD DE SAN PABLO HUITZO, MUNICIPIO DE SAN PABLO HUITZO</t>
  </si>
  <si>
    <t>294 - SAN PABLO HUITZO</t>
  </si>
  <si>
    <t>0001 - SAN PABLO HUITZO</t>
  </si>
  <si>
    <t>EQUIPAMIENTO DE ESCUELAS PÚBLICAS DE EDUCACIÓN BÁSICA DEL MUNICIPIO DE: SAN PEDRO JALTEPETONGO</t>
  </si>
  <si>
    <t>311 - SAN PEDRO JALTEPETONGO</t>
  </si>
  <si>
    <t>0000 - COBERTURA MUNICIPAL SAN PEDRO JALTEPETONGO</t>
  </si>
  <si>
    <t>EQUIPAMIENTO DE ESCUELAS PÚBLICAS DE EDUCACIÓN BÁSICA DEL MUNICIPIO DE: LA TRINIDAD VISTA HERMOSA</t>
  </si>
  <si>
    <t>556 - LA TRINIDAD VISTA HERMOSA</t>
  </si>
  <si>
    <t>0000 - COBERTURA MUNICIPAL LA TRINIDAD VISTA HERMOSA</t>
  </si>
  <si>
    <t>EQUIPAMIENTO DE ESCUELAS PÚBLICAS DE EDUCACIÓN BÁSICA DEL MUNICIPIO DE: SAN JORGE NUCHITA</t>
  </si>
  <si>
    <t>02 - HUAJUAPAN</t>
  </si>
  <si>
    <t>164 - SAN JORGE NUCHITA</t>
  </si>
  <si>
    <t>0000 - COBERTURA MUNICIPAL SAN JORGE NUCHITA</t>
  </si>
  <si>
    <t>EQUIPAMIENTO DE ESCUELAS PÚBLICAS DE EDUCACIÓN BÁSICA DEL MUNICIPIO DE: SANTA CATARINA ZAPOQUILA</t>
  </si>
  <si>
    <t>373 - SANTA CATARINA ZAPOQUILA</t>
  </si>
  <si>
    <t>0000 - COBERTURA MUNICIPAL SANTA CATARINA ZAPOQUILA</t>
  </si>
  <si>
    <t>EQUIPAMIENTO DE ESCUELAS PÚBLICAS DE EDUCACIÓN BÁSICA DEL MUNICIPIO DE: SANTA MAGDALENA JICOTLAN</t>
  </si>
  <si>
    <t>03 - COIXTLAHUACA</t>
  </si>
  <si>
    <t>047 - SANTA MAGDALENA JICOTLÁN</t>
  </si>
  <si>
    <t>0001 - SANTA MAGDALENA JICOTLÁN</t>
  </si>
  <si>
    <t>EQUIPAMIENTO DE ESCUELAS PÚBLICAS DE EDUCACIÓN BÁSICA DEL MUNICIPIO DE: TEOTONGO</t>
  </si>
  <si>
    <t>547 - TEOTONGO</t>
  </si>
  <si>
    <t>0000 - COBERTURA MUNICIPAL TEOTONGO</t>
  </si>
  <si>
    <t>EQUIPAMIENTO DE ESCUELAS PÚBLICAS DE EDUCACIÓN BÁSICA DEL MUNICIPIO DE: SAN VICENTE LACHIXIO</t>
  </si>
  <si>
    <t>535 - SAN VICENTE LACHIXÍO</t>
  </si>
  <si>
    <t>0000 - COBERTURA MUNICIPAL SAN VICENTE LACHIXÍO</t>
  </si>
  <si>
    <t>EQUIPAMIENTO DE ESCUELAS PÚBLICAS DE EDUCACIÓN BÁSICA DEL MUNICIPIO DE: SANTA MARIA LACHIXIO</t>
  </si>
  <si>
    <t>420 - SANTA MARÍA LACHIXÍO</t>
  </si>
  <si>
    <t>0000 - COBERTURA MUNICIPAL SANTA MARÍA LACHIXÍO</t>
  </si>
  <si>
    <t>EQUIPAMIENTO DE ESCUELAS PÚBLICAS DE EDUCACIÓN BÁSICA DEL MUNICIPIO DE: LA COMPAÑIA</t>
  </si>
  <si>
    <t>017 - LA COMPAÑÍA</t>
  </si>
  <si>
    <t>0000 - COBERTURA MUNICIPAL LA COMPAÑÍA</t>
  </si>
  <si>
    <t>EQUIPAMIENTO DE ESCUELAS PÚBLICAS DE EDUCACIÓN BÁSICA DEL MUNICIPIO DE: SAN ANTONINO EL ALTO</t>
  </si>
  <si>
    <t>104 - SAN ANTONINO EL ALTO</t>
  </si>
  <si>
    <t>0000 - COBERTURA MUNICIPAL SAN ANTONINO EL ALTO</t>
  </si>
  <si>
    <t>EQUIPAMIENTO DE ESCUELAS PÚBLICAS DE EDUCACIÓN BÁSICA DEL MUNICIPIO DE: SAN DIONISIO OCOTLAN</t>
  </si>
  <si>
    <t>132 - SAN DIONISIO OCOTLÁN</t>
  </si>
  <si>
    <t>0000 - COBERTURA MUNICIPAL SAN DIONISIO OCOTLÁN</t>
  </si>
  <si>
    <t>EQUIPAMIENTO DE ESCUELAS PÚBLICAS DE EDUCACIÓN BÁSICA DEL MUNICIPIO DE: SAN MIGUEL DEL PUERTO</t>
  </si>
  <si>
    <t>266 - SAN MIGUEL DEL PUERTO</t>
  </si>
  <si>
    <t>0000 - COBERTURA MUNICIPAL SAN MIGUEL DEL PUERTO</t>
  </si>
  <si>
    <t>EQUIPAMIENTO DE ESCUELAS PÚBLICAS DE EDUCACIÓN BÁSICA DEL MUNICIPIO DE: HEROICA CIUDAD DE HUAJUAPAN DE LEON</t>
  </si>
  <si>
    <t>039 - HEROICA CIUDAD DE HUAJUAPAN DE LEÓN</t>
  </si>
  <si>
    <t>0000 - COBERTURA MUNICIPAL HEROICA CIUDAD DE HUAJUAPAN DE LEÓN</t>
  </si>
  <si>
    <t>EQUIPAMIENTO DE ESCUELAS PÚBLICAS DE EDUCACIÓN BÁSICA DEL MUNICIPIO DE: SAN PEDRO Y SAN PABLO TEQUIXTEPEC</t>
  </si>
  <si>
    <t>340 - SAN PEDRO Y SAN PABLO TEQUIXTEPEC</t>
  </si>
  <si>
    <t>0000 - COBERTURA MUNICIPAL SAN PEDRO Y SAN PABLO TEQUIXTEPEC</t>
  </si>
  <si>
    <t>EQUIPAMIENTO DE ESCUELAS PÚBLICAS DE EDUCACIÓN BÁSICA DEL MUNICIPIO DE: SAN JUAN BAUTISTA VALLE NACIONAL</t>
  </si>
  <si>
    <t>559 - SAN JUAN BAUTISTA VALLE NACIONAL</t>
  </si>
  <si>
    <t>0000 - COBERTURA MUNICIPAL SAN JUAN BAUTISTA VALLE NACIONAL</t>
  </si>
  <si>
    <t>EQUIPAMIENTO DE ESCUELAS PÚBLICAS DE EDUCACIÓN BÁSICA DEL MUNICIPIO DE: GUELATAO DE JUAREZ</t>
  </si>
  <si>
    <t>06 - SIERRA DE JUÁREZ</t>
  </si>
  <si>
    <t>12 - BENEMÉRITO DISTRITO DE IXTLÁN DE JUÁREZ</t>
  </si>
  <si>
    <t>035 - GUELATAO DE JUÁREZ</t>
  </si>
  <si>
    <t>0001 - GUELATAO DE JUÁREZ</t>
  </si>
  <si>
    <t>EQUIPAMIENTO DE ESCUELAS PÚBLICAS DE EDUCACIÓN BÁSICA DEL MUNICIPIO DE: SANTIAGO CAMOTLAN</t>
  </si>
  <si>
    <t>13 - VILLA ALTA</t>
  </si>
  <si>
    <t>457 - SANTIAGO CAMOTLÁN</t>
  </si>
  <si>
    <t>0000 - COBERTURA MUNICIPAL SANTIAGO CAMOTLÁN</t>
  </si>
  <si>
    <t>EQUIPAMIENTO DE ESCUELAS PÚBLICAS DE EDUCACIÓN BÁSICA DEL MUNICIPIO DE: SAN CRISTÓBAL AMATLÁN</t>
  </si>
  <si>
    <t>0000 - COBERTURA MUNICIPAL SAN CRISTÓBAL AMATLÁN</t>
  </si>
  <si>
    <t>EQUIPAMIENTO DE ESCUELAS PÚBLICAS DE EDUCACIÓN BÁSICA DEL MUNICIPIO DE: SAN JUAN MIXTEPEC DISTRITO 26</t>
  </si>
  <si>
    <t>209 - SAN JUAN MIXTEPEC -DTO. 26 -</t>
  </si>
  <si>
    <t>0000 - COBERTURA MUNICIPAL SAN JUAN MIXTEPEC -DTO. 26 -</t>
  </si>
  <si>
    <t>EQUIPAMIENTO DE ESCUELAS PÚBLICAS DE EDUCACIÓN BÁSICA DEL MUNICIPIO DE: SAN MATEO YUCUTINDOO</t>
  </si>
  <si>
    <t>566 - SAN MATEO YUCUTINDOO</t>
  </si>
  <si>
    <t>0000 - COBERTURA MUNICIPAL SAN MATEO YUCUTINDOO</t>
  </si>
  <si>
    <t>EQUIPAMIENTO DE ESCUELAS PÚBLICAS DE EDUCACIÓN BÁSICA DEL MUNICIPIO DE: MAGDALENA JALTEPEC</t>
  </si>
  <si>
    <t>046 - MAGDALENA JALTEPEC</t>
  </si>
  <si>
    <t>0000 - COBERTURA MUNICIPAL MAGDALENA JALTEPEC</t>
  </si>
  <si>
    <t>EQUIPAMIENTO DE ESCUELAS PÚBLICAS DE EDUCACIÓN BÁSICA DEL MUNICIPIO DE: MAGDALENA ZAHUATLAN</t>
  </si>
  <si>
    <t>054 - MAGDALENA ZAHUATLÁN</t>
  </si>
  <si>
    <t>0000 - COBERTURA MUNICIPAL MAGDALENA ZAHUATLÁN</t>
  </si>
  <si>
    <t>EQUIPAMIENTO DE ESCUELAS PÚBLICAS DE EDUCACIÓN BÁSICA DEL MUNICIPIO DE: SAN ANDRES NUXIÑO</t>
  </si>
  <si>
    <t>094 - SAN ANDRÉS NUXIÑO</t>
  </si>
  <si>
    <t>0000 - COBERTURA MUNICIPAL SAN ANDRÉS NUXIÑO</t>
  </si>
  <si>
    <t>EQUIPAMIENTO DE ESCUELAS PÚBLICAS DE EDUCACIÓN BÁSICA DEL MUNICIPIO DE: SAN FRANCISCO JALTEPETONGO</t>
  </si>
  <si>
    <t>144 - SAN FRANCISCO JALTEPETONGO</t>
  </si>
  <si>
    <t>0000 - COBERTURA MUNICIPAL SAN FRANCISCO JALTEPETONGO</t>
  </si>
  <si>
    <t>EQUIPAMIENTO DE ESCUELAS PÚBLICAS DE EDUCACIÓN BÁSICA DEL MUNICIPIO DE: SAN JUAN TAMAZOLA</t>
  </si>
  <si>
    <t>217 - SAN JUAN TAMAZOLA</t>
  </si>
  <si>
    <t>0000 - COBERTURA MUNICIPAL SAN JUAN TAMAZOLA</t>
  </si>
  <si>
    <t>EQUIPAMIENTO DE ESCUELAS PÚBLICAS DE EDUCACIÓN BÁSICA DEL MUNICIPIO DE: SAN LORENZO VICTORIA</t>
  </si>
  <si>
    <t>01 - SILACAYOÁPAM</t>
  </si>
  <si>
    <t>230 - SAN LORENZO VICTORIA</t>
  </si>
  <si>
    <t>0000 - COBERTURA MUNICIPAL SAN LORENZO VICTORIA</t>
  </si>
  <si>
    <t>EQUIPAMIENTO DE ESCUELAS PÚBLICAS DE EDUCACIÓN BÁSICA DEL MUNICIPIO DE: SAN MATEO ETLATONGO</t>
  </si>
  <si>
    <t>250 - SAN MATEO ETLATONGO</t>
  </si>
  <si>
    <t>0000 - COBERTURA MUNICIPAL SAN MATEO ETLATONGO</t>
  </si>
  <si>
    <t>EQUIPAMIENTO DE ESCUELAS PÚBLICAS DE EDUCACIÓN BÁSICA DEL MUNICIPIO DE: SAN MIGUEL TECOMATLAN</t>
  </si>
  <si>
    <t>281 - SAN MIGUEL TECOMATLÁN</t>
  </si>
  <si>
    <t>0000 - COBERTURA MUNICIPAL SAN MIGUEL TECOMATLÁN</t>
  </si>
  <si>
    <t>EQUIPAMIENTO DE ESCUELAS PÚBLICAS DE EDUCACIÓN BÁSICA DEL MUNICIPIO DE: SANTA CRUZ DE BRAVO</t>
  </si>
  <si>
    <t>376 - SANTA CRUZ DE BRAVO</t>
  </si>
  <si>
    <t>0000 - COBERTURA MUNICIPAL SANTA CRUZ DE BRAVO</t>
  </si>
  <si>
    <t>EQUIPAMIENTO DE ESCUELAS PÚBLICAS DE EDUCACIÓN BÁSICA DEL MUNICIPIO DE: SANTIAGO NEJAPILLA</t>
  </si>
  <si>
    <t>479 - SANTIAGO NEJAPILLA</t>
  </si>
  <si>
    <t>0001 - SANTIAGO NEJAPILLA</t>
  </si>
  <si>
    <t>EQUIPAMIENTO DE ESCUELAS PÚBLICAS DE EDUCACIÓN BÁSICA DEL MUNICIPIO DE: SAN MIGUEL COATLAN</t>
  </si>
  <si>
    <t>263 - SAN MIGUEL COATLÁN</t>
  </si>
  <si>
    <t>0000 - COBERTURA MUNICIPAL SAN MIGUEL COATLÁN</t>
  </si>
  <si>
    <t>EQUIPAMIENTO DE ESCUELAS PÚBLICAS DE EDUCACIÓN BÁSICA DEL MUNICIPIO DE: SAN NICOLAS</t>
  </si>
  <si>
    <t>289 - SAN NICOLÁS</t>
  </si>
  <si>
    <t>0000 - COBERTURA MUNICIPAL SAN NICOLÁS</t>
  </si>
  <si>
    <t>EQUIPAMIENTO DE ESCUELAS PÚBLICAS DE EDUCACIÓN BÁSICA DEL MUNICIPIO DE: SAN SIMON ALMOLONGAS</t>
  </si>
  <si>
    <t>351 - SAN SIMÓN ALMOLONGAS</t>
  </si>
  <si>
    <t>0000 - COBERTURA MUNICIPAL SAN SIMÓN ALMOLONGAS</t>
  </si>
  <si>
    <t>EQUIPAMIENTO DE ESCUELAS PÚBLICAS DE EDUCACIÓN BÁSICA DEL MUNICIPIO DE: SANTA ANA</t>
  </si>
  <si>
    <t>0000 - COBERTURA MUNICIPAL SANTA ANA</t>
  </si>
  <si>
    <t>Notas:</t>
  </si>
  <si>
    <t>El presente reporte solamente incluye aquellas actividades que tengan presupuesto asignado</t>
  </si>
  <si>
    <t>La información que se presenta corresponde a los registros en el Sistema de Inversión (SI) realizados por las Unidades responsables</t>
  </si>
  <si>
    <t>La validez, veracidad y exactitud de la información es responsabilidad de cada unidad responsable.</t>
  </si>
  <si>
    <t>Area responsable de integrar la información</t>
  </si>
  <si>
    <t>Subsecretaria de Planeación e Inversión Pública/Dirección de Seguimiento a la Inversión/Coordinación de Análisis y Evaluación</t>
  </si>
  <si>
    <t>Fuente de Información:</t>
  </si>
  <si>
    <t>Sistema Estatal de  Finanzas Publicas de Oaxaca - Modulo de Planeación y Programación de la Inversión Pública</t>
  </si>
  <si>
    <t>3 - ISTMO</t>
  </si>
  <si>
    <t>4 - MIXTECA</t>
  </si>
  <si>
    <t>5 - CUENCA DEL PAPALOAPAN</t>
  </si>
  <si>
    <t>6 - SIERRA DE JUÁREZ</t>
  </si>
  <si>
    <t>7 - SIERRA SUR</t>
  </si>
  <si>
    <t>8 - VALLES CENTRALES</t>
  </si>
  <si>
    <t>TOTAL</t>
  </si>
  <si>
    <t>OBRAS AUTORIZADAS</t>
  </si>
  <si>
    <t>1 - SIERRA DE FLORES MAGÓN</t>
  </si>
  <si>
    <t>2 - COSTA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</si>
</sst>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1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0cc5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3D3D3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0" numFmtId="0" fillId="3" borderId="1" applyFont="0" applyNumberFormat="0" applyFill="1" applyBorder="1" applyAlignment="0"/>
    <xf xfId="0" fontId="0" numFmtId="0" fillId="4" borderId="1" applyFont="0" applyNumberFormat="0" applyFill="1" applyBorder="1" applyAlignment="0"/>
    <xf xfId="0" fontId="0" numFmtId="0" fillId="3" borderId="1" applyFont="0" applyNumberFormat="0" applyFill="1" applyBorder="1" applyAlignment="1">
      <alignment vertical="bottom" textRotation="0" wrapText="true" shrinkToFit="false"/>
    </xf>
    <xf xfId="0" fontId="0" numFmtId="0" fillId="4" borderId="1" applyFont="0" applyNumberFormat="0" applyFill="1" applyBorder="1" applyAlignment="1">
      <alignment vertical="bottom" textRotation="0" wrapText="true" shrinkToFit="false"/>
    </xf>
    <xf xfId="0" fontId="1" numFmtId="0" fillId="0" borderId="0" applyFont="1" applyNumberFormat="0" applyFill="0" applyBorder="0" applyAlignment="0"/>
    <xf xfId="0" fontId="3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ebd757a85ec8cf200c8e008c7d5b3827.png"/><Relationship Id="rId2" Type="http://schemas.openxmlformats.org/officeDocument/2006/relationships/image" Target="../media/a2d8a1e3dca5a2b55b054da9f7ed65c4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ebd757a85ec8cf200c8e008c7d5b3827.png"/><Relationship Id="rId2" Type="http://schemas.openxmlformats.org/officeDocument/2006/relationships/image" Target="../media/a2d8a1e3dca5a2b55b054da9f7ed65c4.png"/><Relationship Id="rId3" Type="http://schemas.openxmlformats.org/officeDocument/2006/relationships/image" Target="../media/749250def4fb52f678cf4441c1d004bc.png"/><Relationship Id="rId4" Type="http://schemas.openxmlformats.org/officeDocument/2006/relationships/image" Target="../media/73df965e6fdd251ccfb7e9e4c98362f3.png"/><Relationship Id="rId5" Type="http://schemas.openxmlformats.org/officeDocument/2006/relationships/image" Target="../media/8bbe5d2d832a4a0f41486b28cec230a7.png"/><Relationship Id="rId6" Type="http://schemas.openxmlformats.org/officeDocument/2006/relationships/image" Target="../media/6bde020c905948f9c0652aa1b5e8b589.png"/><Relationship Id="rId7" Type="http://schemas.openxmlformats.org/officeDocument/2006/relationships/image" Target="../media/bd83dbae42f464211ce2f78bafa02859.png"/><Relationship Id="rId8" Type="http://schemas.openxmlformats.org/officeDocument/2006/relationships/image" Target="../media/8926d1ca6b77978ec3b0a2012a97525b.png"/><Relationship Id="rId9" Type="http://schemas.openxmlformats.org/officeDocument/2006/relationships/image" Target="../media/c60dd85676e9d87017bd3b7b2bb76ba6.png"/><Relationship Id="rId10" Type="http://schemas.openxmlformats.org/officeDocument/2006/relationships/image" Target="../media/0f3d9267e6cb45df03982815847e62b6.png"/><Relationship Id="rId11" Type="http://schemas.openxmlformats.org/officeDocument/2006/relationships/image" Target="../media/2956d586ad97c1a8146aaf16e87e6f61.png"/><Relationship Id="rId12" Type="http://schemas.openxmlformats.org/officeDocument/2006/relationships/image" Target="../media/7c7a6784570cbca2679ca20e82ab9bc1.png"/><Relationship Id="rId13" Type="http://schemas.openxmlformats.org/officeDocument/2006/relationships/image" Target="../media/7452f02488b15d2d210cde44b61043cf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76725" cy="8572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762000</xdr:colOff>
      <xdr:row>0</xdr:row>
      <xdr:rowOff>0</xdr:rowOff>
    </xdr:from>
    <xdr:ext cx="3914775" cy="9334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24225" cy="6667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0</xdr:colOff>
      <xdr:row>0</xdr:row>
      <xdr:rowOff>0</xdr:rowOff>
    </xdr:from>
    <xdr:ext cx="2990850" cy="7143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0</xdr:colOff>
      <xdr:row>1</xdr:row>
      <xdr:rowOff>0</xdr:rowOff>
    </xdr:from>
    <xdr:ext cx="7200900" cy="48101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</xdr:row>
      <xdr:rowOff>95250</xdr:rowOff>
    </xdr:from>
    <xdr:ext cx="285750" cy="2857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285750" cy="2857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285750" cy="2857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285750" cy="28575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285750" cy="28575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285750" cy="28575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285750" cy="28575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285750" cy="28575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428625" cy="28575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428625" cy="28575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maps.google.com/?q=17.0685477,-96.720284 " TargetMode="External"/><Relationship Id="rId_hyperlink_2" Type="http://schemas.openxmlformats.org/officeDocument/2006/relationships/hyperlink" Target="https://maps.google.com/?q=15.6653367,-96.5444522" TargetMode="External"/><Relationship Id="rId_hyperlink_3" Type="http://schemas.openxmlformats.org/officeDocument/2006/relationships/hyperlink" Target="https://maps.google.com/?q=16.78750328666,-95.8837025474444" TargetMode="External"/><Relationship Id="rId_hyperlink_4" Type="http://schemas.openxmlformats.org/officeDocument/2006/relationships/hyperlink" Target="https://maps.google.com/?q=16.7881179411328,-95.8825080000002" TargetMode="External"/><Relationship Id="rId_hyperlink_5" Type="http://schemas.openxmlformats.org/officeDocument/2006/relationships/hyperlink" Target="https://maps.google.com/?q=16.7883331507997,-95.888167449073904" TargetMode="External"/><Relationship Id="rId_hyperlink_6" Type="http://schemas.openxmlformats.org/officeDocument/2006/relationships/hyperlink" Target="https://maps.google.com/?q=16.7884212246152,-95.888281647238799" TargetMode="External"/><Relationship Id="rId_hyperlink_7" Type="http://schemas.openxmlformats.org/officeDocument/2006/relationships/hyperlink" Target="https://maps.google.com/?q=16.788447940943,-95.887835312251198" TargetMode="External"/><Relationship Id="rId_hyperlink_8" Type="http://schemas.openxmlformats.org/officeDocument/2006/relationships/hyperlink" Target="https://maps.google.com/?q=16.7886162911293,-95.884154058567205" TargetMode="External"/><Relationship Id="rId_hyperlink_9" Type="http://schemas.openxmlformats.org/officeDocument/2006/relationships/hyperlink" Target="https://maps.google.com/?q=16.7886970274466,-95.885558961971299" TargetMode="External"/><Relationship Id="rId_hyperlink_10" Type="http://schemas.openxmlformats.org/officeDocument/2006/relationships/hyperlink" Target="https://maps.google.com/?q=16.7887600887656,-95.888150550926298" TargetMode="External"/><Relationship Id="rId_hyperlink_11" Type="http://schemas.openxmlformats.org/officeDocument/2006/relationships/hyperlink" Target="https://maps.google.com/?q=16.7887638537481,-95.884296603670293" TargetMode="External"/><Relationship Id="rId_hyperlink_12" Type="http://schemas.openxmlformats.org/officeDocument/2006/relationships/hyperlink" Target="https://maps.google.com/?q=16.788857371264,-95.882865309192596" TargetMode="External"/><Relationship Id="rId_hyperlink_13" Type="http://schemas.openxmlformats.org/officeDocument/2006/relationships/hyperlink" Target="https://maps.google.com/?q=16.7889365572965,-95.888200245369106" TargetMode="External"/><Relationship Id="rId_hyperlink_14" Type="http://schemas.openxmlformats.org/officeDocument/2006/relationships/hyperlink" Target="https://maps.google.com/?q=16.7891948327378,-95.887188606151597" TargetMode="External"/><Relationship Id="rId_hyperlink_15" Type="http://schemas.openxmlformats.org/officeDocument/2006/relationships/hyperlink" Target="https://maps.google.com/?q=16.7892050141058,-95.884396279762299" TargetMode="External"/><Relationship Id="rId_hyperlink_16" Type="http://schemas.openxmlformats.org/officeDocument/2006/relationships/hyperlink" Target="https://maps.google.com/?q=16.7893359031531,-95.884429419643396" TargetMode="External"/><Relationship Id="rId_hyperlink_17" Type="http://schemas.openxmlformats.org/officeDocument/2006/relationships/hyperlink" Target="https://maps.google.com/?q=16.7894124596405,-95.884780396329901" TargetMode="External"/><Relationship Id="rId_hyperlink_18" Type="http://schemas.openxmlformats.org/officeDocument/2006/relationships/hyperlink" Target="https://maps.google.com/?q=16.7896000399825,-95.886115741107901" TargetMode="External"/><Relationship Id="rId_hyperlink_19" Type="http://schemas.openxmlformats.org/officeDocument/2006/relationships/hyperlink" Target="https://maps.google.com/?q=16.7896994596716,-95.884904597553202" TargetMode="External"/><Relationship Id="rId_hyperlink_20" Type="http://schemas.openxmlformats.org/officeDocument/2006/relationships/hyperlink" Target="https://maps.google.com/?q=16.7903888702904,-95.886825169311606" TargetMode="External"/><Relationship Id="rId_hyperlink_21" Type="http://schemas.openxmlformats.org/officeDocument/2006/relationships/hyperlink" Target="https://maps.google.com/?q=16.7904143614971,-95.884395872352698" TargetMode="External"/><Relationship Id="rId_hyperlink_22" Type="http://schemas.openxmlformats.org/officeDocument/2006/relationships/hyperlink" Target="https://maps.google.com/?q=16.79044995608,-95.886801402446807" TargetMode="External"/><Relationship Id="rId_hyperlink_23" Type="http://schemas.openxmlformats.org/officeDocument/2006/relationships/hyperlink" Target="https://maps.google.com/?q=16.7904999543688,-95.885764393848405" TargetMode="External"/><Relationship Id="rId_hyperlink_24" Type="http://schemas.openxmlformats.org/officeDocument/2006/relationships/hyperlink" Target="https://maps.google.com/?q=16.7905132383028,-95.885946737434395" TargetMode="External"/><Relationship Id="rId_hyperlink_25" Type="http://schemas.openxmlformats.org/officeDocument/2006/relationships/hyperlink" Target="https://maps.google.com/?q=16.7905943615471,-95.887013807374998" TargetMode="External"/><Relationship Id="rId_hyperlink_26" Type="http://schemas.openxmlformats.org/officeDocument/2006/relationships/hyperlink" Target="https://maps.google.com/?q=16.7907404222739,-95.885932341104507" TargetMode="External"/><Relationship Id="rId_hyperlink_27" Type="http://schemas.openxmlformats.org/officeDocument/2006/relationships/hyperlink" Target="https://maps.google.com/?q=16.7909209461088,-95.886646152070298" TargetMode="External"/><Relationship Id="rId_hyperlink_28" Type="http://schemas.openxmlformats.org/officeDocument/2006/relationships/hyperlink" Target="https://maps.google.com/?q=16.8937186140152,-95.949386469905804" TargetMode="External"/><Relationship Id="rId_hyperlink_29" Type="http://schemas.openxmlformats.org/officeDocument/2006/relationships/hyperlink" Target="https://maps.google.com/?q=16.8939007242975,-95.950763055225295" TargetMode="External"/><Relationship Id="rId_hyperlink_30" Type="http://schemas.openxmlformats.org/officeDocument/2006/relationships/hyperlink" Target="https://maps.google.com/?q=16.8944058916528,-95.950581676092099" TargetMode="External"/><Relationship Id="rId_hyperlink_31" Type="http://schemas.openxmlformats.org/officeDocument/2006/relationships/hyperlink" Target="https://maps.google.com/?q=16.8944519200098,-95.950487326389293" TargetMode="External"/><Relationship Id="rId_hyperlink_32" Type="http://schemas.openxmlformats.org/officeDocument/2006/relationships/hyperlink" Target="https://maps.google.com/?q=16.8947180952558,-95.948530422701893" TargetMode="External"/><Relationship Id="rId_hyperlink_33" Type="http://schemas.openxmlformats.org/officeDocument/2006/relationships/hyperlink" Target="https://maps.google.com/?q=16.8948708764665,-95.950572172946906" TargetMode="External"/><Relationship Id="rId_hyperlink_34" Type="http://schemas.openxmlformats.org/officeDocument/2006/relationships/hyperlink" Target="https://maps.google.com/?q=16.8950468277941,-95.949076323079595" TargetMode="External"/><Relationship Id="rId_hyperlink_35" Type="http://schemas.openxmlformats.org/officeDocument/2006/relationships/hyperlink" Target="https://maps.google.com/?q=16.895062449558,-95.949269565107997" TargetMode="External"/><Relationship Id="rId_hyperlink_36" Type="http://schemas.openxmlformats.org/officeDocument/2006/relationships/hyperlink" Target="https://maps.google.com/?q=16.895066715562,-95.950234119049" TargetMode="External"/><Relationship Id="rId_hyperlink_37" Type="http://schemas.openxmlformats.org/officeDocument/2006/relationships/hyperlink" Target="https://maps.google.com/?q=16.8954719502267,-95.950777542327899" TargetMode="External"/><Relationship Id="rId_hyperlink_38" Type="http://schemas.openxmlformats.org/officeDocument/2006/relationships/hyperlink" Target="https://maps.google.com/?q=16.8956856040549,-95.950134796295103" TargetMode="External"/><Relationship Id="rId_hyperlink_39" Type="http://schemas.openxmlformats.org/officeDocument/2006/relationships/hyperlink" Target="https://maps.google.com/?q=16.8957947861206,-95.948027661376798" TargetMode="External"/><Relationship Id="rId_hyperlink_40" Type="http://schemas.openxmlformats.org/officeDocument/2006/relationships/hyperlink" Target="https://maps.google.com/?q=16.8959145762067,-95.947848076057497" TargetMode="External"/><Relationship Id="rId_hyperlink_41" Type="http://schemas.openxmlformats.org/officeDocument/2006/relationships/hyperlink" Target="https://maps.google.com/?q=16.8959456390742,-95.948209127647303" TargetMode="External"/><Relationship Id="rId_hyperlink_42" Type="http://schemas.openxmlformats.org/officeDocument/2006/relationships/hyperlink" Target="https://maps.google.com/?q=16.8959790317487,-95.951554257093804" TargetMode="External"/><Relationship Id="rId_hyperlink_43" Type="http://schemas.openxmlformats.org/officeDocument/2006/relationships/hyperlink" Target="https://maps.google.com/?q=16.8960349119863,-95.951769224536903" TargetMode="External"/><Relationship Id="rId_hyperlink_44" Type="http://schemas.openxmlformats.org/officeDocument/2006/relationships/hyperlink" Target="https://maps.google.com/?q=16.8960879243857,-95.951569740492801" TargetMode="External"/><Relationship Id="rId_hyperlink_45" Type="http://schemas.openxmlformats.org/officeDocument/2006/relationships/hyperlink" Target="https://maps.google.com/?q=16.8961157576094,-95.947885262565606" TargetMode="External"/><Relationship Id="rId_hyperlink_46" Type="http://schemas.openxmlformats.org/officeDocument/2006/relationships/hyperlink" Target="https://maps.google.com/?q=16.8961855412889,-95.950344635581999" TargetMode="External"/><Relationship Id="rId_hyperlink_47" Type="http://schemas.openxmlformats.org/officeDocument/2006/relationships/hyperlink" Target="https://maps.google.com/?q=16.8962151139465,-95.948199739915594" TargetMode="External"/><Relationship Id="rId_hyperlink_48" Type="http://schemas.openxmlformats.org/officeDocument/2006/relationships/hyperlink" Target="https://maps.google.com/?q=16.8963440783841,-95.948118421767106" TargetMode="External"/><Relationship Id="rId_hyperlink_49" Type="http://schemas.openxmlformats.org/officeDocument/2006/relationships/hyperlink" Target="https://maps.google.com/?q=16.8963903939064,-95.9483386197127" TargetMode="External"/><Relationship Id="rId_hyperlink_50" Type="http://schemas.openxmlformats.org/officeDocument/2006/relationships/hyperlink" Target="https://maps.google.com/?q=16.8964716131198,-95.948133034393294" TargetMode="External"/><Relationship Id="rId_hyperlink_51" Type="http://schemas.openxmlformats.org/officeDocument/2006/relationships/hyperlink" Target="https://maps.google.com/?q=16.8965101094464,-95.948331517860495" TargetMode="External"/><Relationship Id="rId_hyperlink_52" Type="http://schemas.openxmlformats.org/officeDocument/2006/relationships/hyperlink" Target="https://maps.google.com/?q=16.8966094537604,-95.950780495700897" TargetMode="External"/><Relationship Id="rId_hyperlink_53" Type="http://schemas.openxmlformats.org/officeDocument/2006/relationships/hyperlink" Target="https://maps.google.com/?q=16.9323924367239,-95.914702341104402" TargetMode="External"/><Relationship Id="rId_hyperlink_54" Type="http://schemas.openxmlformats.org/officeDocument/2006/relationships/hyperlink" Target="https://maps.google.com/?q=16.9328610026568,-95.916396670552203" TargetMode="External"/><Relationship Id="rId_hyperlink_55" Type="http://schemas.openxmlformats.org/officeDocument/2006/relationships/hyperlink" Target="https://maps.google.com/?q=16.9330094278281,-95.916061180391296" TargetMode="External"/><Relationship Id="rId_hyperlink_56" Type="http://schemas.openxmlformats.org/officeDocument/2006/relationships/hyperlink" Target="https://maps.google.com/?q=16.9330400026568,-95.915067966238198" TargetMode="External"/><Relationship Id="rId_hyperlink_57" Type="http://schemas.openxmlformats.org/officeDocument/2006/relationships/hyperlink" Target="https://maps.google.com/?q=16.9331944174615,-95.918150921496903" TargetMode="External"/><Relationship Id="rId_hyperlink_58" Type="http://schemas.openxmlformats.org/officeDocument/2006/relationships/hyperlink" Target="https://maps.google.com/?q=16.9332112856177,-95.918773341104497" TargetMode="External"/><Relationship Id="rId_hyperlink_59" Type="http://schemas.openxmlformats.org/officeDocument/2006/relationships/hyperlink" Target="https://maps.google.com/?q=16.9332306071293,-95.914042658895198" TargetMode="External"/><Relationship Id="rId_hyperlink_60" Type="http://schemas.openxmlformats.org/officeDocument/2006/relationships/hyperlink" Target="https://maps.google.com/?q=16.93348115378,-95.919043658895504" TargetMode="External"/><Relationship Id="rId_hyperlink_61" Type="http://schemas.openxmlformats.org/officeDocument/2006/relationships/hyperlink" Target="https://maps.google.com/?q=16.9335050782187,-95.920567023313495" TargetMode="External"/><Relationship Id="rId_hyperlink_62" Type="http://schemas.openxmlformats.org/officeDocument/2006/relationships/hyperlink" Target="https://maps.google.com/?q=16.9336352100517,-95.920422670552199" TargetMode="External"/><Relationship Id="rId_hyperlink_63" Type="http://schemas.openxmlformats.org/officeDocument/2006/relationships/hyperlink" Target="https://maps.google.com/?q=16.9336922856145,-95.916094705522397" TargetMode="External"/><Relationship Id="rId_hyperlink_64" Type="http://schemas.openxmlformats.org/officeDocument/2006/relationships/hyperlink" Target="https://maps.google.com/?q=16.9337067759655,-95.920438000000004" TargetMode="External"/><Relationship Id="rId_hyperlink_65" Type="http://schemas.openxmlformats.org/officeDocument/2006/relationships/hyperlink" Target="https://maps.google.com/?q=16.9338615165496,-95.918009335662305" TargetMode="External"/><Relationship Id="rId_hyperlink_66" Type="http://schemas.openxmlformats.org/officeDocument/2006/relationships/hyperlink" Target="https://maps.google.com/?q=16.9340241910688,-95.919396119497193" TargetMode="External"/><Relationship Id="rId_hyperlink_67" Type="http://schemas.openxmlformats.org/officeDocument/2006/relationships/hyperlink" Target="https://maps.google.com/?q=16.9340930026569,-95.916129682208606" TargetMode="External"/><Relationship Id="rId_hyperlink_68" Type="http://schemas.openxmlformats.org/officeDocument/2006/relationships/hyperlink" Target="https://maps.google.com/?q=16.934336002657,-95.916265647238703" TargetMode="External"/><Relationship Id="rId_hyperlink_69" Type="http://schemas.openxmlformats.org/officeDocument/2006/relationships/hyperlink" Target="https://maps.google.com/?q=16.9358044929583,-95.918772658895506" TargetMode="External"/><Relationship Id="rId_hyperlink_70" Type="http://schemas.openxmlformats.org/officeDocument/2006/relationships/hyperlink" Target="https://maps.google.com/?q=16.9358367197143,-95.922199023313397" TargetMode="External"/><Relationship Id="rId_hyperlink_71" Type="http://schemas.openxmlformats.org/officeDocument/2006/relationships/hyperlink" Target="https://maps.google.com/?q=16.9358466441287,-95.920536105241297" TargetMode="External"/><Relationship Id="rId_hyperlink_72" Type="http://schemas.openxmlformats.org/officeDocument/2006/relationships/hyperlink" Target="https://maps.google.com/?q=16.9359653625552,-95.922954227387294" TargetMode="External"/><Relationship Id="rId_hyperlink_73" Type="http://schemas.openxmlformats.org/officeDocument/2006/relationships/hyperlink" Target="https://maps.google.com/?q=16.9359894877145,-95.923021294477607" TargetMode="External"/><Relationship Id="rId_hyperlink_74" Type="http://schemas.openxmlformats.org/officeDocument/2006/relationships/hyperlink" Target="https://maps.google.com/?q=16.9361630588312,-95.916265312596707" TargetMode="External"/><Relationship Id="rId_hyperlink_75" Type="http://schemas.openxmlformats.org/officeDocument/2006/relationships/hyperlink" Target="https://maps.google.com/?q=16.9362259270677,-95.921821329447795" TargetMode="External"/><Relationship Id="rId_hyperlink_76" Type="http://schemas.openxmlformats.org/officeDocument/2006/relationships/hyperlink" Target="https://maps.google.com/?q=16.9364300026574,-95.916185682208905" TargetMode="External"/><Relationship Id="rId_hyperlink_77" Type="http://schemas.openxmlformats.org/officeDocument/2006/relationships/hyperlink" Target="https://maps.google.com/?q=16.9365147713409,-95.916380311962499" TargetMode="External"/><Relationship Id="rId_hyperlink_78" Type="http://schemas.openxmlformats.org/officeDocument/2006/relationships/hyperlink" Target="https://maps.google.com/?q=16.936605436782,-95.915735317791004" TargetMode="External"/><Relationship Id="rId_hyperlink_79" Type="http://schemas.openxmlformats.org/officeDocument/2006/relationships/hyperlink" Target="https://maps.google.com/?q=16.9366285569817,-95.9163458626942" TargetMode="External"/><Relationship Id="rId_hyperlink_80" Type="http://schemas.openxmlformats.org/officeDocument/2006/relationships/hyperlink" Target="https://maps.google.com/?q=16.936792134403,-95.918969341104301" TargetMode="External"/><Relationship Id="rId_hyperlink_81" Type="http://schemas.openxmlformats.org/officeDocument/2006/relationships/hyperlink" Target="https://maps.google.com/?q=16.9367984367846,-95.915725341104306" TargetMode="External"/><Relationship Id="rId_hyperlink_82" Type="http://schemas.openxmlformats.org/officeDocument/2006/relationships/hyperlink" Target="https://maps.google.com/?q=16.9368337002743,-95.918401369403796" TargetMode="External"/><Relationship Id="rId_hyperlink_83" Type="http://schemas.openxmlformats.org/officeDocument/2006/relationships/hyperlink" Target="https://maps.google.com/?q=16.9369006441254,-95.916189294477604" TargetMode="External"/><Relationship Id="rId_hyperlink_84" Type="http://schemas.openxmlformats.org/officeDocument/2006/relationships/hyperlink" Target="https://maps.google.com/?q=16.9369417197221,-95.915722011656698" TargetMode="External"/><Relationship Id="rId_hyperlink_85" Type="http://schemas.openxmlformats.org/officeDocument/2006/relationships/hyperlink" Target="https://maps.google.com/?q=16.9373242099895,-95.915703682208999" TargetMode="External"/><Relationship Id="rId_hyperlink_86" Type="http://schemas.openxmlformats.org/officeDocument/2006/relationships/hyperlink" Target="https://maps.google.com/?q=16.9374312498414,-95.917785000000094" TargetMode="External"/><Relationship Id="rId_hyperlink_87" Type="http://schemas.openxmlformats.org/officeDocument/2006/relationships/hyperlink" Target="https://maps.google.com/?q=16.9375489582302,-95.918826879796697" TargetMode="External"/><Relationship Id="rId_hyperlink_88" Type="http://schemas.openxmlformats.org/officeDocument/2006/relationships/hyperlink" Target="https://maps.google.com/?q=16.9376171691065,-95.915877658895596" TargetMode="External"/><Relationship Id="rId_hyperlink_89" Type="http://schemas.openxmlformats.org/officeDocument/2006/relationships/hyperlink" Target="https://maps.google.com/?q=16.9380232855856,-95.918752317790904" TargetMode="External"/><Relationship Id="rId_hyperlink_90" Type="http://schemas.openxmlformats.org/officeDocument/2006/relationships/hyperlink" Target="https://maps.google.com/?q=16.9381344571478,-95.916087553554803" TargetMode="External"/><Relationship Id="rId_hyperlink_91" Type="http://schemas.openxmlformats.org/officeDocument/2006/relationships/hyperlink" Target="https://maps.google.com/?q=16.9381489270485,-95.916306352761396" TargetMode="External"/><Relationship Id="rId_hyperlink_92" Type="http://schemas.openxmlformats.org/officeDocument/2006/relationships/hyperlink" Target="https://maps.google.com/?q=16.9381663233894,-95.916339664829096" TargetMode="External"/><Relationship Id="rId_hyperlink_93" Type="http://schemas.openxmlformats.org/officeDocument/2006/relationships/hyperlink" Target="https://maps.google.com/?q=16.9384385685081,-95.917219364418102" TargetMode="External"/><Relationship Id="rId_hyperlink_94" Type="http://schemas.openxmlformats.org/officeDocument/2006/relationships/hyperlink" Target="https://maps.google.com/?q=16.9385704172793,-95.917981924990599" TargetMode="External"/><Relationship Id="rId_hyperlink_95" Type="http://schemas.openxmlformats.org/officeDocument/2006/relationships/hyperlink" Target="https://maps.google.com/?q=16.938777209965,-95.917122023313496" TargetMode="External"/><Relationship Id="rId_hyperlink_96" Type="http://schemas.openxmlformats.org/officeDocument/2006/relationships/hyperlink" Target="https://maps.google.com/?q=16.9388980026578,-95.917016364418004" TargetMode="External"/><Relationship Id="rId_hyperlink_97" Type="http://schemas.openxmlformats.org/officeDocument/2006/relationships/hyperlink" Target="https://maps.google.com/?q=16.9390023496475,-95.917394999999999" TargetMode="External"/><Relationship Id="rId_hyperlink_98" Type="http://schemas.openxmlformats.org/officeDocument/2006/relationships/hyperlink" Target="https://maps.google.com/?q=16.9391738514183,-95.918308976686205" TargetMode="External"/><Relationship Id="rId_hyperlink_99" Type="http://schemas.openxmlformats.org/officeDocument/2006/relationships/hyperlink" Target="https://maps.google.com/?q=16.9392662855774,-95.917938999999905" TargetMode="External"/><Relationship Id="rId_hyperlink_100" Type="http://schemas.openxmlformats.org/officeDocument/2006/relationships/hyperlink" Target="https://maps.google.com/?q=16.9392817197384,-95.918481594862897" TargetMode="External"/><Relationship Id="rId_hyperlink_101" Type="http://schemas.openxmlformats.org/officeDocument/2006/relationships/hyperlink" Target="https://maps.google.com/?q=16.9400337851189,-95.919471988343204" TargetMode="External"/><Relationship Id="rId_hyperlink_102" Type="http://schemas.openxmlformats.org/officeDocument/2006/relationships/hyperlink" Target="https://maps.google.com/?q=16.9407513612034,-95.919716658895496" TargetMode="External"/><Relationship Id="rId_hyperlink_103" Type="http://schemas.openxmlformats.org/officeDocument/2006/relationships/hyperlink" Target="https://maps.google.com/?q=17.063958,-96.704391" TargetMode="External"/><Relationship Id="rId_hyperlink_104" Type="http://schemas.openxmlformats.org/officeDocument/2006/relationships/hyperlink" Target="https://maps.google.com/?q=17.0685477,-96.720284 " TargetMode="External"/><Relationship Id="rId_hyperlink_105" Type="http://schemas.openxmlformats.org/officeDocument/2006/relationships/hyperlink" Target="https://maps.google.com/?q=15.862374,-97.071559" TargetMode="External"/><Relationship Id="rId_hyperlink_106" Type="http://schemas.openxmlformats.org/officeDocument/2006/relationships/hyperlink" Target="https://maps.google.com/?q=18.208139638635096,-96.96931296288324" TargetMode="External"/><Relationship Id="rId_hyperlink_107" Type="http://schemas.openxmlformats.org/officeDocument/2006/relationships/hyperlink" Target="https://maps.google.com/?q=17.502939764116455,-97.72410047378865" TargetMode="External"/><Relationship Id="rId_hyperlink_108" Type="http://schemas.openxmlformats.org/officeDocument/2006/relationships/hyperlink" Target="https://maps.google.com/?q=16.216172,-98.185974999999999" TargetMode="External"/><Relationship Id="rId_hyperlink_109" Type="http://schemas.openxmlformats.org/officeDocument/2006/relationships/hyperlink" Target="https://maps.google.com/?q=16.216244,-98.185910000000007" TargetMode="External"/><Relationship Id="rId_hyperlink_110" Type="http://schemas.openxmlformats.org/officeDocument/2006/relationships/hyperlink" Target="https://maps.google.com/?q=16.21668,-98.186357000000001" TargetMode="External"/><Relationship Id="rId_hyperlink_111" Type="http://schemas.openxmlformats.org/officeDocument/2006/relationships/hyperlink" Target="https://maps.google.com/?q=16.216725,-98.186301" TargetMode="External"/><Relationship Id="rId_hyperlink_112" Type="http://schemas.openxmlformats.org/officeDocument/2006/relationships/hyperlink" Target="https://maps.google.com/?q=16.217097,-98.186775999999995&#9;" TargetMode="External"/><Relationship Id="rId_hyperlink_113" Type="http://schemas.openxmlformats.org/officeDocument/2006/relationships/hyperlink" Target="https://maps.google.com/?q=16.217169,-98.186682000000005" TargetMode="External"/><Relationship Id="rId_hyperlink_114" Type="http://schemas.openxmlformats.org/officeDocument/2006/relationships/hyperlink" Target="https://maps.google.com/?q=16.217605,-98.187175999999994" TargetMode="External"/><Relationship Id="rId_hyperlink_115" Type="http://schemas.openxmlformats.org/officeDocument/2006/relationships/hyperlink" Target="https://maps.google.com/?q=16.217608,-98.187185999999997" TargetMode="External"/><Relationship Id="rId_hyperlink_116" Type="http://schemas.openxmlformats.org/officeDocument/2006/relationships/hyperlink" Target="https://maps.google.com/?q=16.217659,-98.187111000000002" TargetMode="External"/><Relationship Id="rId_hyperlink_117" Type="http://schemas.openxmlformats.org/officeDocument/2006/relationships/hyperlink" Target="https://maps.google.com/?q=16.218022,-98.187529999999995" TargetMode="External"/><Relationship Id="rId_hyperlink_118" Type="http://schemas.openxmlformats.org/officeDocument/2006/relationships/hyperlink" Target="https://maps.google.com/?q=16.218975,-98.188359000000005" TargetMode="External"/><Relationship Id="rId_hyperlink_119" Type="http://schemas.openxmlformats.org/officeDocument/2006/relationships/hyperlink" Target="https://maps.google.com/?q=16.219873,-98.189188000000001" TargetMode="External"/><Relationship Id="rId_hyperlink_120" Type="http://schemas.openxmlformats.org/officeDocument/2006/relationships/hyperlink" Target="https://maps.google.com/?q=16.220762,-98.190016999999997" TargetMode="External"/><Relationship Id="rId_hyperlink_121" Type="http://schemas.openxmlformats.org/officeDocument/2006/relationships/hyperlink" Target="https://maps.google.com/?q=16.221916,-98.191256" TargetMode="External"/><Relationship Id="rId_hyperlink_122" Type="http://schemas.openxmlformats.org/officeDocument/2006/relationships/hyperlink" Target="https://maps.google.com/?q=16.221924,-98.191247000000004" TargetMode="External"/><Relationship Id="rId_hyperlink_123" Type="http://schemas.openxmlformats.org/officeDocument/2006/relationships/hyperlink" Target="https://maps.google.com/?q=16.222477,-98.191862999999998" TargetMode="External"/><Relationship Id="rId_hyperlink_124" Type="http://schemas.openxmlformats.org/officeDocument/2006/relationships/hyperlink" Target="https://maps.google.com/?q=16.223267,-98.192803999999995" TargetMode="External"/><Relationship Id="rId_hyperlink_125" Type="http://schemas.openxmlformats.org/officeDocument/2006/relationships/hyperlink" Target="https://maps.google.com/?q=16.223977,-98.193895999999995" TargetMode="External"/><Relationship Id="rId_hyperlink_126" Type="http://schemas.openxmlformats.org/officeDocument/2006/relationships/hyperlink" Target="https://maps.google.com/?q=16.224622,-98.194951000000003" TargetMode="External"/><Relationship Id="rId_hyperlink_127" Type="http://schemas.openxmlformats.org/officeDocument/2006/relationships/hyperlink" Target="https://maps.google.com/?q=16.225268,-98.196005" TargetMode="External"/><Relationship Id="rId_hyperlink_128" Type="http://schemas.openxmlformats.org/officeDocument/2006/relationships/hyperlink" Target="https://maps.google.com/?q=16.225932,-98.197079000000002" TargetMode="External"/><Relationship Id="rId_hyperlink_129" Type="http://schemas.openxmlformats.org/officeDocument/2006/relationships/hyperlink" Target="https://maps.google.com/?q=16.226605,-98.198160999999999" TargetMode="External"/><Relationship Id="rId_hyperlink_130" Type="http://schemas.openxmlformats.org/officeDocument/2006/relationships/hyperlink" Target="https://maps.google.com/?q=16.227214,-98.199151000000001" TargetMode="External"/><Relationship Id="rId_hyperlink_131" Type="http://schemas.openxmlformats.org/officeDocument/2006/relationships/hyperlink" Target="https://maps.google.com/?q=16.227715,-98.200094000000007" TargetMode="External"/><Relationship Id="rId_hyperlink_132" Type="http://schemas.openxmlformats.org/officeDocument/2006/relationships/hyperlink" Target="https://maps.google.com/?q=16.228344,-98.201325999999995" TargetMode="External"/><Relationship Id="rId_hyperlink_133" Type="http://schemas.openxmlformats.org/officeDocument/2006/relationships/hyperlink" Target="https://maps.google.com/?q=16.228909,-98.202586999999994" TargetMode="External"/><Relationship Id="rId_hyperlink_134" Type="http://schemas.openxmlformats.org/officeDocument/2006/relationships/hyperlink" Target="https://maps.google.com/?q=16.229518,-98.203670000000002" TargetMode="External"/><Relationship Id="rId_hyperlink_135" Type="http://schemas.openxmlformats.org/officeDocument/2006/relationships/hyperlink" Target="https://maps.google.com/?q=17.783774824725654,-96.79694460508293" TargetMode="External"/><Relationship Id="rId_hyperlink_136" Type="http://schemas.openxmlformats.org/officeDocument/2006/relationships/hyperlink" Target="https://maps.google.com/?q=18.092998318103206,-96.18333981690887" TargetMode="External"/><Relationship Id="rId_hyperlink_137" Type="http://schemas.openxmlformats.org/officeDocument/2006/relationships/hyperlink" Target="https://maps.google.com/?q=18.139267993493334,-96.50552649701486" TargetMode="External"/><Relationship Id="rId_hyperlink_138" Type="http://schemas.openxmlformats.org/officeDocument/2006/relationships/hyperlink" Target="https://maps.google.com/?q=18.139267993493334,-96.50552649701486" TargetMode="External"/><Relationship Id="rId_hyperlink_139" Type="http://schemas.openxmlformats.org/officeDocument/2006/relationships/hyperlink" Target="https://maps.google.com/?q=18.139267993493334,-96.50552649701486" TargetMode="External"/><Relationship Id="rId_hyperlink_140" Type="http://schemas.openxmlformats.org/officeDocument/2006/relationships/hyperlink" Target="https://maps.google.com/?q=18.139267993493334,-96.50552649701486" TargetMode="External"/><Relationship Id="rId_hyperlink_141" Type="http://schemas.openxmlformats.org/officeDocument/2006/relationships/hyperlink" Target="https://maps.google.com/?q=18.139267993493334,-96.50552649701486" TargetMode="External"/><Relationship Id="rId_hyperlink_142" Type="http://schemas.openxmlformats.org/officeDocument/2006/relationships/hyperlink" Target="https://maps.google.com/?q=18.139267993493334,-96.50552649701486" TargetMode="External"/><Relationship Id="rId_hyperlink_143" Type="http://schemas.openxmlformats.org/officeDocument/2006/relationships/hyperlink" Target="https://maps.google.com/?q=18.139267993493334,-96.50552649701486" TargetMode="External"/><Relationship Id="rId_hyperlink_144" Type="http://schemas.openxmlformats.org/officeDocument/2006/relationships/hyperlink" Target="https://maps.google.com/?q=18.139267993493334,-96.50552649701486" TargetMode="External"/><Relationship Id="rId_hyperlink_145" Type="http://schemas.openxmlformats.org/officeDocument/2006/relationships/hyperlink" Target="https://maps.google.com/?q=18.139267993493334,-96.50552649701486" TargetMode="External"/><Relationship Id="rId_hyperlink_146" Type="http://schemas.openxmlformats.org/officeDocument/2006/relationships/hyperlink" Target="https://maps.google.com/?q=16.951159219564495,-96.54926357983918" TargetMode="External"/><Relationship Id="rId_hyperlink_147" Type="http://schemas.openxmlformats.org/officeDocument/2006/relationships/hyperlink" Target="https://maps.google.com/?q=16.951159219564495,-96.54926357983918" TargetMode="External"/><Relationship Id="rId_hyperlink_148" Type="http://schemas.openxmlformats.org/officeDocument/2006/relationships/hyperlink" Target="https://maps.google.com/?q=16.951159219564495,-96.54926357983918" TargetMode="External"/><Relationship Id="rId_hyperlink_149" Type="http://schemas.openxmlformats.org/officeDocument/2006/relationships/hyperlink" Target="https://maps.google.com/?q=16.951159219564495,-96.54926357983918" TargetMode="External"/><Relationship Id="rId_hyperlink_150" Type="http://schemas.openxmlformats.org/officeDocument/2006/relationships/hyperlink" Target="https://maps.google.com/?q=17.016424676823135,-96.5115661792454" TargetMode="External"/><Relationship Id="rId_hyperlink_151" Type="http://schemas.openxmlformats.org/officeDocument/2006/relationships/hyperlink" Target="https://maps.google.com/?q=16.56992972635981,-96.55664481078131" TargetMode="External"/><Relationship Id="rId_hyperlink_152" Type="http://schemas.openxmlformats.org/officeDocument/2006/relationships/hyperlink" Target="https://maps.google.com/?q=17.143628283426,-97.76326640495256" TargetMode="External"/><Relationship Id="rId_hyperlink_153" Type="http://schemas.openxmlformats.org/officeDocument/2006/relationships/hyperlink" Target="https://maps.google.com/?q=17.293816654846,-97.33773265509798" TargetMode="External"/><Relationship Id="rId_hyperlink_154" Type="http://schemas.openxmlformats.org/officeDocument/2006/relationships/hyperlink" Target="https://maps.google.com/?q=17.950886341641,-96.74105320769219" TargetMode="External"/><Relationship Id="rId_hyperlink_155" Type="http://schemas.openxmlformats.org/officeDocument/2006/relationships/hyperlink" Target="https://maps.google.com/?q=16.736472,-96.315102" TargetMode="External"/><Relationship Id="rId_hyperlink_156" Type="http://schemas.openxmlformats.org/officeDocument/2006/relationships/hyperlink" Target="https://maps.google.com/?q=16.736506,-96.315952" TargetMode="External"/><Relationship Id="rId_hyperlink_157" Type="http://schemas.openxmlformats.org/officeDocument/2006/relationships/hyperlink" Target="https://maps.google.com/?q=16.73653,-96.315413" TargetMode="External"/><Relationship Id="rId_hyperlink_158" Type="http://schemas.openxmlformats.org/officeDocument/2006/relationships/hyperlink" Target="https://maps.google.com/?q=16.73654,-96.314378" TargetMode="External"/><Relationship Id="rId_hyperlink_159" Type="http://schemas.openxmlformats.org/officeDocument/2006/relationships/hyperlink" Target="https://maps.google.com/?q=16.736595,-96.314309" TargetMode="External"/><Relationship Id="rId_hyperlink_160" Type="http://schemas.openxmlformats.org/officeDocument/2006/relationships/hyperlink" Target="https://maps.google.com/?q=16.73669,-96.315681" TargetMode="External"/><Relationship Id="rId_hyperlink_161" Type="http://schemas.openxmlformats.org/officeDocument/2006/relationships/hyperlink" Target="https://maps.google.com/?q=16.736777,-96.314391" TargetMode="External"/><Relationship Id="rId_hyperlink_162" Type="http://schemas.openxmlformats.org/officeDocument/2006/relationships/hyperlink" Target="https://maps.google.com/?q=16.736822,-96.314818" TargetMode="External"/><Relationship Id="rId_hyperlink_163" Type="http://schemas.openxmlformats.org/officeDocument/2006/relationships/hyperlink" Target="https://maps.google.com/?q=16.736826,-96.31494" TargetMode="External"/><Relationship Id="rId_hyperlink_164" Type="http://schemas.openxmlformats.org/officeDocument/2006/relationships/hyperlink" Target="https://maps.google.com/?q=16.736922,-96.31438" TargetMode="External"/><Relationship Id="rId_hyperlink_165" Type="http://schemas.openxmlformats.org/officeDocument/2006/relationships/hyperlink" Target="https://maps.google.com/?q=16.737119,-96.316553" TargetMode="External"/><Relationship Id="rId_hyperlink_166" Type="http://schemas.openxmlformats.org/officeDocument/2006/relationships/hyperlink" Target="https://maps.google.com/?q=16.737557,-96.315318" TargetMode="External"/><Relationship Id="rId_hyperlink_167" Type="http://schemas.openxmlformats.org/officeDocument/2006/relationships/hyperlink" Target="https://maps.google.com/?q=16.737845,-96.314554" TargetMode="External"/><Relationship Id="rId_hyperlink_168" Type="http://schemas.openxmlformats.org/officeDocument/2006/relationships/hyperlink" Target="https://maps.google.com/?q=16.737868,-96.315613" TargetMode="External"/><Relationship Id="rId_hyperlink_169" Type="http://schemas.openxmlformats.org/officeDocument/2006/relationships/hyperlink" Target="https://maps.google.com/?q=16.737872,-96.316725" TargetMode="External"/><Relationship Id="rId_hyperlink_170" Type="http://schemas.openxmlformats.org/officeDocument/2006/relationships/hyperlink" Target="https://maps.google.com/?q=16.738055,-96.314701" TargetMode="External"/><Relationship Id="rId_hyperlink_171" Type="http://schemas.openxmlformats.org/officeDocument/2006/relationships/hyperlink" Target="https://maps.google.com/?q=16.738366,-96.316431" TargetMode="External"/><Relationship Id="rId_hyperlink_172" Type="http://schemas.openxmlformats.org/officeDocument/2006/relationships/hyperlink" Target="https://maps.google.com/?q=17.31288277,-97.039289780000004" TargetMode="External"/><Relationship Id="rId_hyperlink_173" Type="http://schemas.openxmlformats.org/officeDocument/2006/relationships/hyperlink" Target="https://maps.google.com/?q=17.31710229,-97.036812459999993" TargetMode="External"/><Relationship Id="rId_hyperlink_174" Type="http://schemas.openxmlformats.org/officeDocument/2006/relationships/hyperlink" Target="https://maps.google.com/?q=17.32152428,-97.045067810000006" TargetMode="External"/><Relationship Id="rId_hyperlink_175" Type="http://schemas.openxmlformats.org/officeDocument/2006/relationships/hyperlink" Target="https://maps.google.com/?q=17.32163977,-97.037838820000005" TargetMode="External"/><Relationship Id="rId_hyperlink_176" Type="http://schemas.openxmlformats.org/officeDocument/2006/relationships/hyperlink" Target="https://maps.google.com/?q=17.32469842,-97.035725369999994" TargetMode="External"/><Relationship Id="rId_hyperlink_177" Type="http://schemas.openxmlformats.org/officeDocument/2006/relationships/hyperlink" Target="https://maps.google.com/?q=17.32505029,-97.043702830000001" TargetMode="External"/><Relationship Id="rId_hyperlink_178" Type="http://schemas.openxmlformats.org/officeDocument/2006/relationships/hyperlink" Target="https://maps.google.com/?q=17.32526729,-97.036263820000002" TargetMode="External"/><Relationship Id="rId_hyperlink_179" Type="http://schemas.openxmlformats.org/officeDocument/2006/relationships/hyperlink" Target="https://maps.google.com/?q=17.32568721,-97.041892160000003" TargetMode="External"/><Relationship Id="rId_hyperlink_180" Type="http://schemas.openxmlformats.org/officeDocument/2006/relationships/hyperlink" Target="https://maps.google.com/?q=17.3274356,-97.039570319999996" TargetMode="External"/><Relationship Id="rId_hyperlink_181" Type="http://schemas.openxmlformats.org/officeDocument/2006/relationships/hyperlink" Target="https://maps.google.com/?q=17.32937665,-97.040680330000001" TargetMode="External"/><Relationship Id="rId_hyperlink_182" Type="http://schemas.openxmlformats.org/officeDocument/2006/relationships/hyperlink" Target="https://maps.google.com/?q=17.3361912054529,-97.039088588955295" TargetMode="External"/><Relationship Id="rId_hyperlink_183" Type="http://schemas.openxmlformats.org/officeDocument/2006/relationships/hyperlink" Target="https://maps.google.com/?q=17.336285938885,-97.039649170639393" TargetMode="External"/><Relationship Id="rId_hyperlink_184" Type="http://schemas.openxmlformats.org/officeDocument/2006/relationships/hyperlink" Target="https://maps.google.com/?q=17.3363269046783,-97.039343398811795" TargetMode="External"/><Relationship Id="rId_hyperlink_185" Type="http://schemas.openxmlformats.org/officeDocument/2006/relationships/hyperlink" Target="https://maps.google.com/?q=17.3390812440183,-97.034566582837996" TargetMode="External"/><Relationship Id="rId_hyperlink_186" Type="http://schemas.openxmlformats.org/officeDocument/2006/relationships/hyperlink" Target="https://maps.google.com/?q=17.3391255630474,-97.034863815973296" TargetMode="External"/><Relationship Id="rId_hyperlink_187" Type="http://schemas.openxmlformats.org/officeDocument/2006/relationships/hyperlink" Target="https://maps.google.com/?q=17.3391458432083,-97.034929341104501" TargetMode="External"/><Relationship Id="rId_hyperlink_188" Type="http://schemas.openxmlformats.org/officeDocument/2006/relationships/hyperlink" Target="https://maps.google.com/?q=17.3392056836897,-97.035414740492797" TargetMode="External"/><Relationship Id="rId_hyperlink_189" Type="http://schemas.openxmlformats.org/officeDocument/2006/relationships/hyperlink" Target="https://maps.google.com/?q=17.3392827225643,-97.036547822089602" TargetMode="External"/><Relationship Id="rId_hyperlink_190" Type="http://schemas.openxmlformats.org/officeDocument/2006/relationships/hyperlink" Target="https://maps.google.com/?q=17.342686843135,-97.040522000000195" TargetMode="External"/><Relationship Id="rId_hyperlink_191" Type="http://schemas.openxmlformats.org/officeDocument/2006/relationships/hyperlink" Target="https://maps.google.com/?q=17.3428022047621,-97.037805093254093" TargetMode="External"/><Relationship Id="rId_hyperlink_192" Type="http://schemas.openxmlformats.org/officeDocument/2006/relationships/hyperlink" Target="https://maps.google.com/?q=16.7032617092655,-96.67842346263372" TargetMode="External"/><Relationship Id="rId_hyperlink_193" Type="http://schemas.openxmlformats.org/officeDocument/2006/relationships/hyperlink" Target="https://maps.google.com/?q=16.591725467154,-94.76925055588701" TargetMode="External"/><Relationship Id="rId_hyperlink_194" Type="http://schemas.openxmlformats.org/officeDocument/2006/relationships/hyperlink" Target="https://maps.google.com/?q=16.335616725419342,-97.08332610954582" TargetMode="External"/><Relationship Id="rId_hyperlink_195" Type="http://schemas.openxmlformats.org/officeDocument/2006/relationships/hyperlink" Target="https://maps.google.com/?q=16.076009,-96.791970" TargetMode="External"/><Relationship Id="rId_hyperlink_196" Type="http://schemas.openxmlformats.org/officeDocument/2006/relationships/hyperlink" Target="https://maps.google.com/?q=16.076112,-96.792221" TargetMode="External"/><Relationship Id="rId_hyperlink_197" Type="http://schemas.openxmlformats.org/officeDocument/2006/relationships/hyperlink" Target="https://maps.google.com/?q=16.076404,-96.792371" TargetMode="External"/><Relationship Id="rId_hyperlink_198" Type="http://schemas.openxmlformats.org/officeDocument/2006/relationships/hyperlink" Target="https://maps.google.com/?q=16.702663,-96.860100" TargetMode="External"/><Relationship Id="rId_hyperlink_199" Type="http://schemas.openxmlformats.org/officeDocument/2006/relationships/hyperlink" Target="https://maps.google.com/?q=16.824944,-96.672753999999998" TargetMode="External"/><Relationship Id="rId_hyperlink_200" Type="http://schemas.openxmlformats.org/officeDocument/2006/relationships/hyperlink" Target="https://maps.google.com/?q=16.82509,-96.673063999999997" TargetMode="External"/><Relationship Id="rId_hyperlink_201" Type="http://schemas.openxmlformats.org/officeDocument/2006/relationships/hyperlink" Target="https://maps.google.com/?q=16.825205,-96.673516000000006" TargetMode="External"/><Relationship Id="rId_hyperlink_202" Type="http://schemas.openxmlformats.org/officeDocument/2006/relationships/hyperlink" Target="https://maps.google.com/?q=16.825284,-96.672734000000005" TargetMode="External"/><Relationship Id="rId_hyperlink_203" Type="http://schemas.openxmlformats.org/officeDocument/2006/relationships/hyperlink" Target="https://maps.google.com/?q=16.825318,-96.673974000000001" TargetMode="External"/><Relationship Id="rId_hyperlink_204" Type="http://schemas.openxmlformats.org/officeDocument/2006/relationships/hyperlink" Target="https://maps.google.com/?q=16.825344,-96.674456000000006" TargetMode="External"/><Relationship Id="rId_hyperlink_205" Type="http://schemas.openxmlformats.org/officeDocument/2006/relationships/hyperlink" Target="https://maps.google.com/?q=16.825405,-96.674441999999999" TargetMode="External"/><Relationship Id="rId_hyperlink_206" Type="http://schemas.openxmlformats.org/officeDocument/2006/relationships/hyperlink" Target="https://maps.google.com/?q=16.825688,-96.672692999999995" TargetMode="External"/><Relationship Id="rId_hyperlink_207" Type="http://schemas.openxmlformats.org/officeDocument/2006/relationships/hyperlink" Target="https://maps.google.com/?q=16.826179,-96.672659999999993" TargetMode="External"/><Relationship Id="rId_hyperlink_208" Type="http://schemas.openxmlformats.org/officeDocument/2006/relationships/hyperlink" Target="https://maps.google.com/?q=16.826601,-96.672543000000005" TargetMode="External"/><Relationship Id="rId_hyperlink_209" Type="http://schemas.openxmlformats.org/officeDocument/2006/relationships/hyperlink" Target="https://maps.google.com/?q=16.82703,-96.672358000000003" TargetMode="External"/><Relationship Id="rId_hyperlink_210" Type="http://schemas.openxmlformats.org/officeDocument/2006/relationships/hyperlink" Target="https://maps.google.com/?q=16.827484,-96.672163999999995" TargetMode="External"/><Relationship Id="rId_hyperlink_211" Type="http://schemas.openxmlformats.org/officeDocument/2006/relationships/hyperlink" Target="https://maps.google.com/?q=17.101688,-96.868491000000006" TargetMode="External"/><Relationship Id="rId_hyperlink_212" Type="http://schemas.openxmlformats.org/officeDocument/2006/relationships/hyperlink" Target="https://maps.google.com/?q=17.108686,-96.872140000000002" TargetMode="External"/><Relationship Id="rId_hyperlink_213" Type="http://schemas.openxmlformats.org/officeDocument/2006/relationships/hyperlink" Target="https://maps.google.com/?q=15.901993912232,-96.69481066538971" TargetMode="External"/><Relationship Id="rId_hyperlink_214" Type="http://schemas.openxmlformats.org/officeDocument/2006/relationships/hyperlink" Target="https://maps.google.com/?q=16.835493423269934,-96.67140854335646" TargetMode="External"/><Relationship Id="rId_hyperlink_215" Type="http://schemas.openxmlformats.org/officeDocument/2006/relationships/hyperlink" Target="https://maps.google.com/?q=16.17094294723844,-96.48783921562888" TargetMode="External"/><Relationship Id="rId_hyperlink_216" Type="http://schemas.openxmlformats.org/officeDocument/2006/relationships/hyperlink" Target="https://maps.google.com/?q=16.22445389252903,-96.51608806630308" TargetMode="External"/><Relationship Id="rId_hyperlink_217" Type="http://schemas.openxmlformats.org/officeDocument/2006/relationships/hyperlink" Target="https://maps.google.com/?q=16.68810155112096,-96.85472969256372" TargetMode="External"/><Relationship Id="rId_hyperlink_218" Type="http://schemas.openxmlformats.org/officeDocument/2006/relationships/hyperlink" Target="https://maps.google.com/?q=16.498831355526,-98.3375868505243" TargetMode="External"/><Relationship Id="rId_hyperlink_219" Type="http://schemas.openxmlformats.org/officeDocument/2006/relationships/hyperlink" Target="https://maps.google.com/?q=17.004607,-96.582837999999995" TargetMode="External"/><Relationship Id="rId_hyperlink_220" Type="http://schemas.openxmlformats.org/officeDocument/2006/relationships/hyperlink" Target="https://maps.google.com/?q=17.00484,-96.581711999999996" TargetMode="External"/><Relationship Id="rId_hyperlink_221" Type="http://schemas.openxmlformats.org/officeDocument/2006/relationships/hyperlink" Target="https://maps.google.com/?q=17.005956,-96.585257999999996" TargetMode="External"/><Relationship Id="rId_hyperlink_222" Type="http://schemas.openxmlformats.org/officeDocument/2006/relationships/hyperlink" Target="https://maps.google.com/?q=17.00851,-96.576471999999995" TargetMode="External"/><Relationship Id="rId_hyperlink_223" Type="http://schemas.openxmlformats.org/officeDocument/2006/relationships/hyperlink" Target="https://maps.google.com/?q=17.009156,-96.586696000000003" TargetMode="External"/><Relationship Id="rId_hyperlink_224" Type="http://schemas.openxmlformats.org/officeDocument/2006/relationships/hyperlink" Target="https://maps.google.com/?q=17.009825,-96.582751999999999" TargetMode="External"/><Relationship Id="rId_hyperlink_225" Type="http://schemas.openxmlformats.org/officeDocument/2006/relationships/hyperlink" Target="https://maps.google.com/?q=17.010715,-96.588746999999998" TargetMode="External"/><Relationship Id="rId_hyperlink_226" Type="http://schemas.openxmlformats.org/officeDocument/2006/relationships/hyperlink" Target="https://maps.google.com/?q=17.012473,-96.583939000000001" TargetMode="External"/><Relationship Id="rId_hyperlink_227" Type="http://schemas.openxmlformats.org/officeDocument/2006/relationships/hyperlink" Target="https://maps.google.com/?q=17.0135906,-96.583005" TargetMode="External"/><Relationship Id="rId_hyperlink_228" Type="http://schemas.openxmlformats.org/officeDocument/2006/relationships/hyperlink" Target="https://maps.google.com/?q=17.014272,-96.582037" TargetMode="External"/><Relationship Id="rId_hyperlink_229" Type="http://schemas.openxmlformats.org/officeDocument/2006/relationships/hyperlink" Target="https://maps.google.com/?q=17.002419,-96.534805000000006" TargetMode="External"/><Relationship Id="rId_hyperlink_230" Type="http://schemas.openxmlformats.org/officeDocument/2006/relationships/hyperlink" Target="https://maps.google.com/?q=17.006231,-96.538478999999995" TargetMode="External"/><Relationship Id="rId_hyperlink_231" Type="http://schemas.openxmlformats.org/officeDocument/2006/relationships/hyperlink" Target="https://maps.google.com/?q=17.007705,-96.536479" TargetMode="External"/><Relationship Id="rId_hyperlink_232" Type="http://schemas.openxmlformats.org/officeDocument/2006/relationships/hyperlink" Target="https://maps.google.com/?q=17.007844,-96.534475" TargetMode="External"/><Relationship Id="rId_hyperlink_233" Type="http://schemas.openxmlformats.org/officeDocument/2006/relationships/hyperlink" Target="https://maps.google.com/?q=17.008464,-96.534149999999997" TargetMode="External"/><Relationship Id="rId_hyperlink_234" Type="http://schemas.openxmlformats.org/officeDocument/2006/relationships/hyperlink" Target="https://maps.google.com/?q=17.009276,-96.541505999999998" TargetMode="External"/><Relationship Id="rId_hyperlink_235" Type="http://schemas.openxmlformats.org/officeDocument/2006/relationships/hyperlink" Target="https://maps.google.com/?q=17.009767,-96.543172999999996" TargetMode="External"/><Relationship Id="rId_hyperlink_236" Type="http://schemas.openxmlformats.org/officeDocument/2006/relationships/hyperlink" Target="https://maps.google.com/?q=17.009783,-96.536914999999993" TargetMode="External"/><Relationship Id="rId_hyperlink_237" Type="http://schemas.openxmlformats.org/officeDocument/2006/relationships/hyperlink" Target="https://maps.google.com/?q=17.009948,-96.542801999999995" TargetMode="External"/><Relationship Id="rId_hyperlink_238" Type="http://schemas.openxmlformats.org/officeDocument/2006/relationships/hyperlink" Target="https://maps.google.com/?q=17.01024,-96.536587999999995" TargetMode="External"/><Relationship Id="rId_hyperlink_239" Type="http://schemas.openxmlformats.org/officeDocument/2006/relationships/hyperlink" Target="https://maps.google.com/?q=17.010644,-96.536007999999995" TargetMode="External"/><Relationship Id="rId_hyperlink_240" Type="http://schemas.openxmlformats.org/officeDocument/2006/relationships/hyperlink" Target="https://maps.google.com/?q=17.011496,-96.534763999999996" TargetMode="External"/><Relationship Id="rId_hyperlink_241" Type="http://schemas.openxmlformats.org/officeDocument/2006/relationships/hyperlink" Target="https://maps.google.com/?q=17.011736,-96.534398999999993" TargetMode="External"/><Relationship Id="rId_hyperlink_242" Type="http://schemas.openxmlformats.org/officeDocument/2006/relationships/hyperlink" Target="https://maps.google.com/?q=17.011968,-96.532572999999999" TargetMode="External"/><Relationship Id="rId_hyperlink_243" Type="http://schemas.openxmlformats.org/officeDocument/2006/relationships/hyperlink" Target="https://maps.google.com/?q=17.012008,-96.541038" TargetMode="External"/><Relationship Id="rId_hyperlink_244" Type="http://schemas.openxmlformats.org/officeDocument/2006/relationships/hyperlink" Target="https://maps.google.com/?q=17.012047,-96.532764" TargetMode="External"/><Relationship Id="rId_hyperlink_245" Type="http://schemas.openxmlformats.org/officeDocument/2006/relationships/hyperlink" Target="https://maps.google.com/?q=17.0121,-96.541058000000007" TargetMode="External"/><Relationship Id="rId_hyperlink_246" Type="http://schemas.openxmlformats.org/officeDocument/2006/relationships/hyperlink" Target="https://maps.google.com/?q=17.012577,-96.532334000000006" TargetMode="External"/><Relationship Id="rId_hyperlink_247" Type="http://schemas.openxmlformats.org/officeDocument/2006/relationships/hyperlink" Target="https://maps.google.com/?q=17.012864,-96.543809999999993" TargetMode="External"/><Relationship Id="rId_hyperlink_248" Type="http://schemas.openxmlformats.org/officeDocument/2006/relationships/hyperlink" Target="https://maps.google.com/?q=17.0129,-96.532492000000005" TargetMode="External"/><Relationship Id="rId_hyperlink_249" Type="http://schemas.openxmlformats.org/officeDocument/2006/relationships/hyperlink" Target="https://maps.google.com/?q=17.013551,-96.541679000000002" TargetMode="External"/><Relationship Id="rId_hyperlink_250" Type="http://schemas.openxmlformats.org/officeDocument/2006/relationships/hyperlink" Target="https://maps.google.com/?q=17.013768,-96.532655000000005" TargetMode="External"/><Relationship Id="rId_hyperlink_251" Type="http://schemas.openxmlformats.org/officeDocument/2006/relationships/hyperlink" Target="https://maps.google.com/?q=17.013984,-96.538737999999995" TargetMode="External"/><Relationship Id="rId_hyperlink_252" Type="http://schemas.openxmlformats.org/officeDocument/2006/relationships/hyperlink" Target="https://maps.google.com/?q=17.014521,-96.533215999999996" TargetMode="External"/><Relationship Id="rId_hyperlink_253" Type="http://schemas.openxmlformats.org/officeDocument/2006/relationships/hyperlink" Target="https://maps.google.com/?q=17.014972,-96.529212000000001" TargetMode="External"/><Relationship Id="rId_hyperlink_254" Type="http://schemas.openxmlformats.org/officeDocument/2006/relationships/hyperlink" Target="https://maps.google.com/?q=17.014975,-96.544691" TargetMode="External"/><Relationship Id="rId_hyperlink_255" Type="http://schemas.openxmlformats.org/officeDocument/2006/relationships/hyperlink" Target="https://maps.google.com/?q=17.015528,-96.539075999999994" TargetMode="External"/><Relationship Id="rId_hyperlink_256" Type="http://schemas.openxmlformats.org/officeDocument/2006/relationships/hyperlink" Target="https://maps.google.com/?q=17.015573,-96.531377000000006" TargetMode="External"/><Relationship Id="rId_hyperlink_257" Type="http://schemas.openxmlformats.org/officeDocument/2006/relationships/hyperlink" Target="https://maps.google.com/?q=17.01584,-96.531394000000006" TargetMode="External"/><Relationship Id="rId_hyperlink_258" Type="http://schemas.openxmlformats.org/officeDocument/2006/relationships/hyperlink" Target="https://maps.google.com/?q=17.01591,-96.542601000000005" TargetMode="External"/><Relationship Id="rId_hyperlink_259" Type="http://schemas.openxmlformats.org/officeDocument/2006/relationships/hyperlink" Target="https://maps.google.com/?q=17.015989,-96.529822999999993" TargetMode="External"/><Relationship Id="rId_hyperlink_260" Type="http://schemas.openxmlformats.org/officeDocument/2006/relationships/hyperlink" Target="https://maps.google.com/?q=17.01718,-96.537351999999998" TargetMode="External"/><Relationship Id="rId_hyperlink_261" Type="http://schemas.openxmlformats.org/officeDocument/2006/relationships/hyperlink" Target="https://maps.google.com/?q=17.018258,-96.533281000000002" TargetMode="External"/><Relationship Id="rId_hyperlink_262" Type="http://schemas.openxmlformats.org/officeDocument/2006/relationships/hyperlink" Target="https://maps.google.com/?q=17.018525,-96.535453000000004" TargetMode="External"/><Relationship Id="rId_hyperlink_263" Type="http://schemas.openxmlformats.org/officeDocument/2006/relationships/hyperlink" Target="https://maps.google.com/?q=17.018652,-96.535038" TargetMode="External"/><Relationship Id="rId_hyperlink_264" Type="http://schemas.openxmlformats.org/officeDocument/2006/relationships/hyperlink" Target="https://maps.google.com/?q=17.018825,-96.535353000000001" TargetMode="External"/><Relationship Id="rId_hyperlink_265" Type="http://schemas.openxmlformats.org/officeDocument/2006/relationships/hyperlink" Target="https://maps.google.com/?q=17.019394,-96.540198000000004" TargetMode="External"/><Relationship Id="rId_hyperlink_266" Type="http://schemas.openxmlformats.org/officeDocument/2006/relationships/hyperlink" Target="https://maps.google.com/?q=17.019883,-96.538195000000002" TargetMode="External"/><Relationship Id="rId_hyperlink_267" Type="http://schemas.openxmlformats.org/officeDocument/2006/relationships/hyperlink" Target="https://maps.google.com/?q=17.021901,-96.537707999999995" TargetMode="External"/><Relationship Id="rId_hyperlink_268" Type="http://schemas.openxmlformats.org/officeDocument/2006/relationships/hyperlink" Target="https://maps.google.com/?q=17.022015,-96.537955999999994" TargetMode="External"/><Relationship Id="rId_hyperlink_269" Type="http://schemas.openxmlformats.org/officeDocument/2006/relationships/hyperlink" Target="https://maps.google.com/?q=17.534775,-96.829003" TargetMode="External"/><Relationship Id="rId_hyperlink_270" Type="http://schemas.openxmlformats.org/officeDocument/2006/relationships/hyperlink" Target="https://maps.google.com/?q=16.8229259882019,-96.667904689175302" TargetMode="External"/><Relationship Id="rId_hyperlink_271" Type="http://schemas.openxmlformats.org/officeDocument/2006/relationships/hyperlink" Target="https://maps.google.com/?q=16.8233659923681,-96.667815320315697" TargetMode="External"/><Relationship Id="rId_hyperlink_272" Type="http://schemas.openxmlformats.org/officeDocument/2006/relationships/hyperlink" Target="https://maps.google.com/?q=16.8235492724368,-96.667652746305606" TargetMode="External"/><Relationship Id="rId_hyperlink_273" Type="http://schemas.openxmlformats.org/officeDocument/2006/relationships/hyperlink" Target="https://maps.google.com/?q=16.8238000388207,-96.667707492365693" TargetMode="External"/><Relationship Id="rId_hyperlink_274" Type="http://schemas.openxmlformats.org/officeDocument/2006/relationships/hyperlink" Target="https://maps.google.com/?q=16.8239955804993,-96.667550165131402" TargetMode="External"/><Relationship Id="rId_hyperlink_275" Type="http://schemas.openxmlformats.org/officeDocument/2006/relationships/hyperlink" Target="https://maps.google.com/?q=16.8242245820778,-96.667615342480303" TargetMode="External"/><Relationship Id="rId_hyperlink_276" Type="http://schemas.openxmlformats.org/officeDocument/2006/relationships/hyperlink" Target="https://maps.google.com/?q=16.8244358974581,-96.667447763135101" TargetMode="External"/><Relationship Id="rId_hyperlink_277" Type="http://schemas.openxmlformats.org/officeDocument/2006/relationships/hyperlink" Target="https://maps.google.com/?q=16.8246715990969,-96.6675154171744" TargetMode="External"/><Relationship Id="rId_hyperlink_278" Type="http://schemas.openxmlformats.org/officeDocument/2006/relationships/hyperlink" Target="https://maps.google.com/?q=16.8248777623346,-96.667342421266994" TargetMode="External"/><Relationship Id="rId_hyperlink_279" Type="http://schemas.openxmlformats.org/officeDocument/2006/relationships/hyperlink" Target="https://maps.google.com/?q=16.8251161594396,-96.667425368495302" TargetMode="External"/><Relationship Id="rId_hyperlink_280" Type="http://schemas.openxmlformats.org/officeDocument/2006/relationships/hyperlink" Target="https://maps.google.com/?q=16.8253316792858,-96.667258763479197" TargetMode="External"/><Relationship Id="rId_hyperlink_281" Type="http://schemas.openxmlformats.org/officeDocument/2006/relationships/hyperlink" Target="https://maps.google.com/?q=16.8255639949187,-96.667394439501095" TargetMode="External"/><Relationship Id="rId_hyperlink_282" Type="http://schemas.openxmlformats.org/officeDocument/2006/relationships/hyperlink" Target="https://maps.google.com/?q=16.8257863484481,-96.667271672639501" TargetMode="External"/><Relationship Id="rId_hyperlink_283" Type="http://schemas.openxmlformats.org/officeDocument/2006/relationships/hyperlink" Target="https://maps.google.com/?q=16.8260222819341,-96.667408313217507" TargetMode="External"/><Relationship Id="rId_hyperlink_284" Type="http://schemas.openxmlformats.org/officeDocument/2006/relationships/hyperlink" Target="https://maps.google.com/?q=16.8262455305029,-96.667306941510901" TargetMode="External"/><Relationship Id="rId_hyperlink_285" Type="http://schemas.openxmlformats.org/officeDocument/2006/relationships/hyperlink" Target="https://maps.google.com/?q=16.8264829831884,-96.6674605995901" TargetMode="External"/><Relationship Id="rId_hyperlink_286" Type="http://schemas.openxmlformats.org/officeDocument/2006/relationships/hyperlink" Target="https://maps.google.com/?q=16.8266947291435,-96.667375772580201" TargetMode="External"/><Relationship Id="rId_hyperlink_287" Type="http://schemas.openxmlformats.org/officeDocument/2006/relationships/hyperlink" Target="https://maps.google.com/?q=16.8269294431251,-96.667548592062701" TargetMode="External"/><Relationship Id="rId_hyperlink_288" Type="http://schemas.openxmlformats.org/officeDocument/2006/relationships/hyperlink" Target="https://maps.google.com/?q=16.8271435768829,-96.667462998792104" TargetMode="External"/><Relationship Id="rId_hyperlink_289" Type="http://schemas.openxmlformats.org/officeDocument/2006/relationships/hyperlink" Target="https://maps.google.com/?q=16.8273707160497,-96.667627244593305" TargetMode="External"/><Relationship Id="rId_hyperlink_290" Type="http://schemas.openxmlformats.org/officeDocument/2006/relationships/hyperlink" Target="https://maps.google.com/?q=16.8275937740131,-96.667560583151896" TargetMode="External"/><Relationship Id="rId_hyperlink_291" Type="http://schemas.openxmlformats.org/officeDocument/2006/relationships/hyperlink" Target="https://maps.google.com/?q=16.8278090417863,-96.667721783969498" TargetMode="External"/><Relationship Id="rId_hyperlink_292" Type="http://schemas.openxmlformats.org/officeDocument/2006/relationships/hyperlink" Target="https://maps.google.com/?q=16.8280453649299,-96.667629909079693" TargetMode="External"/><Relationship Id="rId_hyperlink_293" Type="http://schemas.openxmlformats.org/officeDocument/2006/relationships/hyperlink" Target="https://maps.google.com/?q=16.8282521553484,-96.667813233026095" TargetMode="External"/><Relationship Id="rId_hyperlink_294" Type="http://schemas.openxmlformats.org/officeDocument/2006/relationships/hyperlink" Target="https://maps.google.com/?q=16.8284919230982,-96.667726867788403" TargetMode="External"/><Relationship Id="rId_hyperlink_295" Type="http://schemas.openxmlformats.org/officeDocument/2006/relationships/hyperlink" Target="https://maps.google.com/?q=16.8287058629967,-96.667907206308499" TargetMode="External"/><Relationship Id="rId_hyperlink_296" Type="http://schemas.openxmlformats.org/officeDocument/2006/relationships/hyperlink" Target="https://maps.google.com/?q=16.8289415150256,-96.667841448723394" TargetMode="External"/><Relationship Id="rId_hyperlink_297" Type="http://schemas.openxmlformats.org/officeDocument/2006/relationships/hyperlink" Target="https://maps.google.com/?q=16.8291362178774,-96.6679954520298" TargetMode="External"/><Relationship Id="rId_hyperlink_298" Type="http://schemas.openxmlformats.org/officeDocument/2006/relationships/hyperlink" Target="https://maps.google.com/?q=16.8293733044036,-96.667928438425903" TargetMode="External"/><Relationship Id="rId_hyperlink_299" Type="http://schemas.openxmlformats.org/officeDocument/2006/relationships/hyperlink" Target="https://maps.google.com/?q=16.8295810274164,-96.668083645520397" TargetMode="External"/><Relationship Id="rId_hyperlink_300" Type="http://schemas.openxmlformats.org/officeDocument/2006/relationships/hyperlink" Target="https://maps.google.com/?q=16.8298292482809,-96.668023339014496" TargetMode="External"/><Relationship Id="rId_hyperlink_301" Type="http://schemas.openxmlformats.org/officeDocument/2006/relationships/hyperlink" Target="https://maps.google.com/?q=16.8300272663141,-96.668187035155896" TargetMode="External"/><Relationship Id="rId_hyperlink_302" Type="http://schemas.openxmlformats.org/officeDocument/2006/relationships/hyperlink" Target="https://maps.google.com/?q=16.830081332947664,-96.66805184567048" TargetMode="External"/><Relationship Id="rId_hyperlink_303" Type="http://schemas.openxmlformats.org/officeDocument/2006/relationships/hyperlink" Target="https://maps.google.com/?q=16.8304318081246,-96.668262123029706" TargetMode="External"/><Relationship Id="rId_hyperlink_304" Type="http://schemas.openxmlformats.org/officeDocument/2006/relationships/hyperlink" Target="https://maps.google.com/?q=16.83049115630423,-96.66809073523486" TargetMode="External"/><Relationship Id="rId_hyperlink_305" Type="http://schemas.openxmlformats.org/officeDocument/2006/relationships/hyperlink" Target="https://maps.google.com/?q=16.8308757094547,-96.668362299848695" TargetMode="External"/><Relationship Id="rId_hyperlink_306" Type="http://schemas.openxmlformats.org/officeDocument/2006/relationships/hyperlink" Target="https://maps.google.com/?q=16.830946947224472,-96.66822830919267" TargetMode="External"/><Relationship Id="rId_hyperlink_307" Type="http://schemas.openxmlformats.org/officeDocument/2006/relationships/hyperlink" Target="https://maps.google.com/?q=16.8311625491992,-96.668294117532398" TargetMode="External"/><Relationship Id="rId_hyperlink_308" Type="http://schemas.openxmlformats.org/officeDocument/2006/relationships/hyperlink" Target="https://maps.google.com/?q=16.8313069244999,-96.668467393411504" TargetMode="External"/><Relationship Id="rId_hyperlink_309" Type="http://schemas.openxmlformats.org/officeDocument/2006/relationships/hyperlink" Target="https://maps.google.com/?q=16.83162708541,-96.668397678954605" TargetMode="External"/><Relationship Id="rId_hyperlink_310" Type="http://schemas.openxmlformats.org/officeDocument/2006/relationships/hyperlink" Target="https://maps.google.com/?q=16.8317623251571,-96.668569558518598" TargetMode="External"/><Relationship Id="rId_hyperlink_311" Type="http://schemas.openxmlformats.org/officeDocument/2006/relationships/hyperlink" Target="https://maps.google.com/?q=16.832072504043,-96.668499348708295" TargetMode="External"/><Relationship Id="rId_hyperlink_312" Type="http://schemas.openxmlformats.org/officeDocument/2006/relationships/hyperlink" Target="https://maps.google.com/?q=16.8322105802803,-96.668653149469307" TargetMode="External"/><Relationship Id="rId_hyperlink_313" Type="http://schemas.openxmlformats.org/officeDocument/2006/relationships/hyperlink" Target="https://maps.google.com/?q=16.8325146044382,-96.668594018339803" TargetMode="External"/><Relationship Id="rId_hyperlink_314" Type="http://schemas.openxmlformats.org/officeDocument/2006/relationships/hyperlink" Target="https://maps.google.com/?q=16.832649999057,-96.668752977678494" TargetMode="External"/><Relationship Id="rId_hyperlink_315" Type="http://schemas.openxmlformats.org/officeDocument/2006/relationships/hyperlink" Target="https://maps.google.com/?q=16.8329600740404,-96.668663378909997" TargetMode="External"/><Relationship Id="rId_hyperlink_316" Type="http://schemas.openxmlformats.org/officeDocument/2006/relationships/hyperlink" Target="https://maps.google.com/?q=16.8330834833965,-96.668830112438698" TargetMode="External"/><Relationship Id="rId_hyperlink_317" Type="http://schemas.openxmlformats.org/officeDocument/2006/relationships/hyperlink" Target="https://maps.google.com/?q=16.8333960956322,-96.668749207061097" TargetMode="External"/><Relationship Id="rId_hyperlink_318" Type="http://schemas.openxmlformats.org/officeDocument/2006/relationships/hyperlink" Target="https://maps.google.com/?q=16.8335184195276,-96.668927924949102" TargetMode="External"/><Relationship Id="rId_hyperlink_319" Type="http://schemas.openxmlformats.org/officeDocument/2006/relationships/hyperlink" Target="https://maps.google.com/?q=16.8338389755214,-96.668858186912104" TargetMode="External"/><Relationship Id="rId_hyperlink_320" Type="http://schemas.openxmlformats.org/officeDocument/2006/relationships/hyperlink" Target="https://maps.google.com/?q=16.8339727470643,-96.669060276114394" TargetMode="External"/><Relationship Id="rId_hyperlink_321" Type="http://schemas.openxmlformats.org/officeDocument/2006/relationships/hyperlink" Target="https://maps.google.com/?q=16.8342544342866,-96.669035080880903" TargetMode="External"/><Relationship Id="rId_hyperlink_322" Type="http://schemas.openxmlformats.org/officeDocument/2006/relationships/hyperlink" Target="https://maps.google.com/?q=16.8343916840102,-96.669244271297202" TargetMode="External"/><Relationship Id="rId_hyperlink_323" Type="http://schemas.openxmlformats.org/officeDocument/2006/relationships/hyperlink" Target="https://maps.google.com/?q=16.8346719031512,-96.6692387930498" TargetMode="External"/><Relationship Id="rId_hyperlink_324" Type="http://schemas.openxmlformats.org/officeDocument/2006/relationships/hyperlink" Target="https://maps.google.com/?q=16.8347871261679,-96.669458636021105" TargetMode="External"/><Relationship Id="rId_hyperlink_325" Type="http://schemas.openxmlformats.org/officeDocument/2006/relationships/hyperlink" Target="https://maps.google.com/?q=16.8350693977463,-96.669457905404599" TargetMode="External"/><Relationship Id="rId_hyperlink_326" Type="http://schemas.openxmlformats.org/officeDocument/2006/relationships/hyperlink" Target="https://maps.google.com/?q=16.8351779724485,-96.669697985881996" TargetMode="External"/><Relationship Id="rId_hyperlink_327" Type="http://schemas.openxmlformats.org/officeDocument/2006/relationships/hyperlink" Target="https://maps.google.com/?q=16.8354743991469,-96.669725989037403" TargetMode="External"/><Relationship Id="rId_hyperlink_328" Type="http://schemas.openxmlformats.org/officeDocument/2006/relationships/hyperlink" Target="https://maps.google.com/?q=16.8355602135,-96.669953443722605" TargetMode="External"/><Relationship Id="rId_hyperlink_329" Type="http://schemas.openxmlformats.org/officeDocument/2006/relationships/hyperlink" Target="https://maps.google.com/?q=16.8358548692864,-96.669985111327406" TargetMode="External"/><Relationship Id="rId_hyperlink_330" Type="http://schemas.openxmlformats.org/officeDocument/2006/relationships/hyperlink" Target="https://maps.google.com/?q=16.8359342538864,-96.670218021307406" TargetMode="External"/><Relationship Id="rId_hyperlink_331" Type="http://schemas.openxmlformats.org/officeDocument/2006/relationships/hyperlink" Target="https://maps.google.com/?q=15.9183266622271,-96.801341077139696" TargetMode="External"/><Relationship Id="rId_hyperlink_332" Type="http://schemas.openxmlformats.org/officeDocument/2006/relationships/hyperlink" Target="https://maps.google.com/?q=15.9199249337271,-96.797733885527293" TargetMode="External"/><Relationship Id="rId_hyperlink_333" Type="http://schemas.openxmlformats.org/officeDocument/2006/relationships/hyperlink" Target="https://maps.google.com/?q=15.9207666227628,-96.797391489584001" TargetMode="External"/><Relationship Id="rId_hyperlink_334" Type="http://schemas.openxmlformats.org/officeDocument/2006/relationships/hyperlink" Target="https://maps.google.com/?q=15.9213385162948,-96.798111457672206" TargetMode="External"/><Relationship Id="rId_hyperlink_335" Type="http://schemas.openxmlformats.org/officeDocument/2006/relationships/hyperlink" Target="https://maps.google.com/?q=15.9251590512728,-96.798968364418101" TargetMode="External"/><Relationship Id="rId_hyperlink_336" Type="http://schemas.openxmlformats.org/officeDocument/2006/relationships/hyperlink" Target="https://maps.google.com/?q=15.9258862417556,-96.801694342715194" TargetMode="External"/><Relationship Id="rId_hyperlink_337" Type="http://schemas.openxmlformats.org/officeDocument/2006/relationships/hyperlink" Target="https://maps.google.com/?q=15.9265830397731,-96.802528449630501" TargetMode="External"/><Relationship Id="rId_hyperlink_338" Type="http://schemas.openxmlformats.org/officeDocument/2006/relationships/hyperlink" Target="https://maps.google.com/?q=15.9266831559045,-96.801017449073498" TargetMode="External"/><Relationship Id="rId_hyperlink_339" Type="http://schemas.openxmlformats.org/officeDocument/2006/relationships/hyperlink" Target="https://maps.google.com/?q=15.9266978430811,-96.801775966251498" TargetMode="External"/><Relationship Id="rId_hyperlink_340" Type="http://schemas.openxmlformats.org/officeDocument/2006/relationships/hyperlink" Target="https://maps.google.com/?q=15.9268623621114,-96.805027550944104" TargetMode="External"/><Relationship Id="rId_hyperlink_341" Type="http://schemas.openxmlformats.org/officeDocument/2006/relationships/hyperlink" Target="https://maps.google.com/?q=15.9269971254864,-96.799984763925195" TargetMode="External"/><Relationship Id="rId_hyperlink_342" Type="http://schemas.openxmlformats.org/officeDocument/2006/relationships/hyperlink" Target="https://maps.google.com/?q=15.9275582568885,-96.806688508876803" TargetMode="External"/><Relationship Id="rId_hyperlink_343" Type="http://schemas.openxmlformats.org/officeDocument/2006/relationships/hyperlink" Target="https://maps.google.com/?q=15.9277196802399,-96.801619240025602" TargetMode="External"/><Relationship Id="rId_hyperlink_344" Type="http://schemas.openxmlformats.org/officeDocument/2006/relationships/hyperlink" Target="https://maps.google.com/?q=15.9278375108211,-96.806652483024294" TargetMode="External"/><Relationship Id="rId_hyperlink_345" Type="http://schemas.openxmlformats.org/officeDocument/2006/relationships/hyperlink" Target="https://maps.google.com/?q=15.9279754997868,-96.806734290399206" TargetMode="External"/><Relationship Id="rId_hyperlink_346" Type="http://schemas.openxmlformats.org/officeDocument/2006/relationships/hyperlink" Target="https://maps.google.com/?q=15.9280812977657,-96.806569996364701" TargetMode="External"/><Relationship Id="rId_hyperlink_347" Type="http://schemas.openxmlformats.org/officeDocument/2006/relationships/hyperlink" Target="https://maps.google.com/?q=15.9301216696253,-96.813352081597401" TargetMode="External"/><Relationship Id="rId_hyperlink_348" Type="http://schemas.openxmlformats.org/officeDocument/2006/relationships/hyperlink" Target="https://maps.google.com/?q=15.9302271928258,-96.8143772863463" TargetMode="External"/><Relationship Id="rId_hyperlink_349" Type="http://schemas.openxmlformats.org/officeDocument/2006/relationships/hyperlink" Target="https://maps.google.com/?q=15.9321941933921,-96.821509998672497" TargetMode="External"/><Relationship Id="rId_hyperlink_350" Type="http://schemas.openxmlformats.org/officeDocument/2006/relationships/hyperlink" Target="https://maps.google.com/?q=15.9330552565197,-96.821523317790906" TargetMode="External"/><Relationship Id="rId_hyperlink_351" Type="http://schemas.openxmlformats.org/officeDocument/2006/relationships/hyperlink" Target="https://maps.google.com/?q=16.342219224745815,-96.71910761393251" TargetMode="External"/><Relationship Id="rId_hyperlink_352" Type="http://schemas.openxmlformats.org/officeDocument/2006/relationships/hyperlink" Target="https://maps.google.com/?q=16.342316324299,-96.7151341926854" TargetMode="External"/><Relationship Id="rId_hyperlink_353" Type="http://schemas.openxmlformats.org/officeDocument/2006/relationships/hyperlink" Target="https://maps.google.com/?q=16.0767,-96.791899999999998" TargetMode="External"/><Relationship Id="rId_hyperlink_354" Type="http://schemas.openxmlformats.org/officeDocument/2006/relationships/hyperlink" Target="https://maps.google.com/?q=16.0768,-96.792100000000005" TargetMode="External"/><Relationship Id="rId_hyperlink_355" Type="http://schemas.openxmlformats.org/officeDocument/2006/relationships/hyperlink" Target="https://maps.google.com/?q=16.0769,-96.793800000000005" TargetMode="External"/><Relationship Id="rId_hyperlink_356" Type="http://schemas.openxmlformats.org/officeDocument/2006/relationships/hyperlink" Target="https://maps.google.com/?q=16.0772,-96.792199999999994" TargetMode="External"/><Relationship Id="rId_hyperlink_357" Type="http://schemas.openxmlformats.org/officeDocument/2006/relationships/hyperlink" Target="https://maps.google.com/?q=16.0772,-96.794200000000004" TargetMode="External"/><Relationship Id="rId_hyperlink_358" Type="http://schemas.openxmlformats.org/officeDocument/2006/relationships/hyperlink" Target="https://maps.google.com/?q=16.0772,-96.794700000000006" TargetMode="External"/><Relationship Id="rId_hyperlink_359" Type="http://schemas.openxmlformats.org/officeDocument/2006/relationships/hyperlink" Target="https://maps.google.com/?q=16.0775,-96.792100000000005" TargetMode="External"/><Relationship Id="rId_hyperlink_360" Type="http://schemas.openxmlformats.org/officeDocument/2006/relationships/hyperlink" Target="https://maps.google.com/?q=16.0775,-96.794700000000006" TargetMode="External"/><Relationship Id="rId_hyperlink_361" Type="http://schemas.openxmlformats.org/officeDocument/2006/relationships/hyperlink" Target="https://maps.google.com/?q=16.0776,-96.792299999999997" TargetMode="External"/><Relationship Id="rId_hyperlink_362" Type="http://schemas.openxmlformats.org/officeDocument/2006/relationships/hyperlink" Target="https://maps.google.com/?q=16.0776,-96.792500000000004" TargetMode="External"/><Relationship Id="rId_hyperlink_363" Type="http://schemas.openxmlformats.org/officeDocument/2006/relationships/hyperlink" Target="https://maps.google.com/?q=16.0776,-96.794499999999999" TargetMode="External"/><Relationship Id="rId_hyperlink_364" Type="http://schemas.openxmlformats.org/officeDocument/2006/relationships/hyperlink" Target="https://maps.google.com/?q=16.0777,-96.793899999999994" TargetMode="External"/><Relationship Id="rId_hyperlink_365" Type="http://schemas.openxmlformats.org/officeDocument/2006/relationships/hyperlink" Target="https://maps.google.com/?q=16.0778,-96.793499999999995" TargetMode="External"/><Relationship Id="rId_hyperlink_366" Type="http://schemas.openxmlformats.org/officeDocument/2006/relationships/hyperlink" Target="https://maps.google.com/?q=16.0778,-96.7941" TargetMode="External"/><Relationship Id="rId_hyperlink_367" Type="http://schemas.openxmlformats.org/officeDocument/2006/relationships/hyperlink" Target="https://maps.google.com/?q=16.078,-96.792500000000004" TargetMode="External"/><Relationship Id="rId_hyperlink_368" Type="http://schemas.openxmlformats.org/officeDocument/2006/relationships/hyperlink" Target="https://maps.google.com/?q=16.0781,-96.793199999999999" TargetMode="External"/><Relationship Id="rId_hyperlink_369" Type="http://schemas.openxmlformats.org/officeDocument/2006/relationships/hyperlink" Target="https://maps.google.com/?q=16.0783,-96.792199999999994" TargetMode="External"/><Relationship Id="rId_hyperlink_370" Type="http://schemas.openxmlformats.org/officeDocument/2006/relationships/hyperlink" Target="https://maps.google.com/?q=16.0785,-96.792699999999996" TargetMode="External"/><Relationship Id="rId_hyperlink_371" Type="http://schemas.openxmlformats.org/officeDocument/2006/relationships/hyperlink" Target="https://maps.google.com/?q=16.0786,-96.793099999999995" TargetMode="External"/><Relationship Id="rId_hyperlink_372" Type="http://schemas.openxmlformats.org/officeDocument/2006/relationships/hyperlink" Target="https://maps.google.com/?q=16.0789,-96.792900000000003" TargetMode="External"/><Relationship Id="rId_hyperlink_373" Type="http://schemas.openxmlformats.org/officeDocument/2006/relationships/hyperlink" Target="https://maps.google.com/?q=16.079,-96.793000000000006" TargetMode="External"/><Relationship Id="rId_hyperlink_374" Type="http://schemas.openxmlformats.org/officeDocument/2006/relationships/hyperlink" Target="https://maps.google.com/?q=16.0791,-96.792500000000004" TargetMode="External"/><Relationship Id="rId_hyperlink_375" Type="http://schemas.openxmlformats.org/officeDocument/2006/relationships/hyperlink" Target="https://maps.google.com/?q=16.0799,-96.794899999999998" TargetMode="External"/><Relationship Id="rId_hyperlink_376" Type="http://schemas.openxmlformats.org/officeDocument/2006/relationships/hyperlink" Target="https://maps.google.com/?q=16.08,-96.795400000000001" TargetMode="External"/><Relationship Id="rId_hyperlink_377" Type="http://schemas.openxmlformats.org/officeDocument/2006/relationships/hyperlink" Target="https://maps.google.com/?q=16.659789212065416,-97.3450141016346" TargetMode="External"/><Relationship Id="rId_hyperlink_378" Type="http://schemas.openxmlformats.org/officeDocument/2006/relationships/hyperlink" Target="https://maps.google.com/?q=16.330061013501,-96.40946949618834" TargetMode="External"/><Relationship Id="rId_hyperlink_379" Type="http://schemas.openxmlformats.org/officeDocument/2006/relationships/hyperlink" Target="https://maps.google.com/?q=16.338610999999993,-97.83503486871717" TargetMode="External"/><Relationship Id="rId_hyperlink_380" Type="http://schemas.openxmlformats.org/officeDocument/2006/relationships/hyperlink" Target="https://maps.google.com/?q=17.073196,-96.720342000000002" TargetMode="External"/><Relationship Id="rId_hyperlink_381" Type="http://schemas.openxmlformats.org/officeDocument/2006/relationships/hyperlink" Target="https://maps.google.com/?q=17.073364,-96.721592000000001" TargetMode="External"/><Relationship Id="rId_hyperlink_382" Type="http://schemas.openxmlformats.org/officeDocument/2006/relationships/hyperlink" Target="https://maps.google.com/?q=17.073574,-96.720307000000005" TargetMode="External"/><Relationship Id="rId_hyperlink_383" Type="http://schemas.openxmlformats.org/officeDocument/2006/relationships/hyperlink" Target="https://maps.google.com/?q=17.073665,-96.721529000000004" TargetMode="External"/><Relationship Id="rId_hyperlink_384" Type="http://schemas.openxmlformats.org/officeDocument/2006/relationships/hyperlink" Target="https://maps.google.com/?q=17.073958,-96.721001999999999" TargetMode="External"/><Relationship Id="rId_hyperlink_385" Type="http://schemas.openxmlformats.org/officeDocument/2006/relationships/hyperlink" Target="https://maps.google.com/?q=17.07396,-96.720509000000007" TargetMode="External"/><Relationship Id="rId_hyperlink_386" Type="http://schemas.openxmlformats.org/officeDocument/2006/relationships/hyperlink" Target="https://maps.google.com/?q=17.074254,-96.720252000000002" TargetMode="External"/><Relationship Id="rId_hyperlink_387" Type="http://schemas.openxmlformats.org/officeDocument/2006/relationships/hyperlink" Target="https://maps.google.com/?q=17.074266,-96.720487000000006" TargetMode="External"/><Relationship Id="rId_hyperlink_388" Type="http://schemas.openxmlformats.org/officeDocument/2006/relationships/hyperlink" Target="https://maps.google.com/?q=17.074329,-96.720921000000004" TargetMode="External"/><Relationship Id="rId_hyperlink_389" Type="http://schemas.openxmlformats.org/officeDocument/2006/relationships/hyperlink" Target="https://maps.google.com/?q=17.074405,-96.721348000000006" TargetMode="External"/><Relationship Id="rId_hyperlink_390" Type="http://schemas.openxmlformats.org/officeDocument/2006/relationships/hyperlink" Target="https://maps.google.com/?q=17.074869,-96.720834999999994" TargetMode="External"/><Relationship Id="rId_hyperlink_391" Type="http://schemas.openxmlformats.org/officeDocument/2006/relationships/hyperlink" Target="https://maps.google.com/?q=16.100197,-97.146491" TargetMode="External"/><Relationship Id="rId_hyperlink_392" Type="http://schemas.openxmlformats.org/officeDocument/2006/relationships/hyperlink" Target="https://maps.google.com/?q=17.061695,-96.725808" TargetMode="External"/><Relationship Id="rId_hyperlink_393" Type="http://schemas.openxmlformats.org/officeDocument/2006/relationships/hyperlink" Target="https://maps.google.com/?q=16.735466,-96.323525" TargetMode="External"/><Relationship Id="rId_hyperlink_394" Type="http://schemas.openxmlformats.org/officeDocument/2006/relationships/hyperlink" Target="https://maps.google.com/?q=16.735512,-96.320564" TargetMode="External"/><Relationship Id="rId_hyperlink_395" Type="http://schemas.openxmlformats.org/officeDocument/2006/relationships/hyperlink" Target="https://maps.google.com/?q=16.737209,-96.317317" TargetMode="External"/><Relationship Id="rId_hyperlink_396" Type="http://schemas.openxmlformats.org/officeDocument/2006/relationships/hyperlink" Target="https://maps.google.com/?q=17.287289997306075,-96.88788515855673" TargetMode="External"/><Relationship Id="rId_hyperlink_397" Type="http://schemas.openxmlformats.org/officeDocument/2006/relationships/hyperlink" Target="https://maps.google.com/?q=17.68904998983215,-97.03455799388313" TargetMode="External"/><Relationship Id="rId_hyperlink_398" Type="http://schemas.openxmlformats.org/officeDocument/2006/relationships/hyperlink" Target="https://maps.google.com/?q=17.77266684031758,-97.50488773858834" TargetMode="External"/><Relationship Id="rId_hyperlink_399" Type="http://schemas.openxmlformats.org/officeDocument/2006/relationships/hyperlink" Target="https://maps.google.com/?q=17.678186888063408,-98.10822229695894" TargetMode="External"/><Relationship Id="rId_hyperlink_400" Type="http://schemas.openxmlformats.org/officeDocument/2006/relationships/hyperlink" Target="https://maps.google.com/?q=18.068576188225073,-97.60213656067849" TargetMode="External"/><Relationship Id="rId_hyperlink_401" Type="http://schemas.openxmlformats.org/officeDocument/2006/relationships/hyperlink" Target="https://maps.google.com/?q=17.807162342126848,-97.47155127364542" TargetMode="External"/><Relationship Id="rId_hyperlink_402" Type="http://schemas.openxmlformats.org/officeDocument/2006/relationships/hyperlink" Target="https://maps.google.com/?q=17.725252563198715,-97.53722602331352" TargetMode="External"/><Relationship Id="rId_hyperlink_403" Type="http://schemas.openxmlformats.org/officeDocument/2006/relationships/hyperlink" Target="https://maps.google.com/?q=16.704984585922233,-97.01879512268448" TargetMode="External"/><Relationship Id="rId_hyperlink_404" Type="http://schemas.openxmlformats.org/officeDocument/2006/relationships/hyperlink" Target="https://maps.google.com/?q=16.72830259527131,-97.0200911951065" TargetMode="External"/><Relationship Id="rId_hyperlink_405" Type="http://schemas.openxmlformats.org/officeDocument/2006/relationships/hyperlink" Target="https://maps.google.com/?q=16.586797475972585,-96.80367710548782" TargetMode="External"/><Relationship Id="rId_hyperlink_406" Type="http://schemas.openxmlformats.org/officeDocument/2006/relationships/hyperlink" Target="https://maps.google.com/?q=16.815714894196905,-97.02868878406142" TargetMode="External"/><Relationship Id="rId_hyperlink_407" Type="http://schemas.openxmlformats.org/officeDocument/2006/relationships/hyperlink" Target="https://maps.google.com/?q=16.739539455750634,-96.6623069361763" TargetMode="External"/><Relationship Id="rId_hyperlink_408" Type="http://schemas.openxmlformats.org/officeDocument/2006/relationships/hyperlink" Target="https://maps.google.com/?q=15.817803097170867,-96.06098532754326" TargetMode="External"/><Relationship Id="rId_hyperlink_409" Type="http://schemas.openxmlformats.org/officeDocument/2006/relationships/hyperlink" Target="https://maps.google.com/?q=17.828687012431168,-97.74566865277862" TargetMode="External"/><Relationship Id="rId_hyperlink_410" Type="http://schemas.openxmlformats.org/officeDocument/2006/relationships/hyperlink" Target="https://maps.google.com/?q=18.047331660645966,-97.83441376322936" TargetMode="External"/><Relationship Id="rId_hyperlink_411" Type="http://schemas.openxmlformats.org/officeDocument/2006/relationships/hyperlink" Target="https://maps.google.com/?q=17.755311207837337,-96.37839395833589" TargetMode="External"/><Relationship Id="rId_hyperlink_412" Type="http://schemas.openxmlformats.org/officeDocument/2006/relationships/hyperlink" Target="https://maps.google.com/?q=17.320167542697373,-96.49461319643402" TargetMode="External"/><Relationship Id="rId_hyperlink_413" Type="http://schemas.openxmlformats.org/officeDocument/2006/relationships/hyperlink" Target="https://maps.google.com/?q=17.460690189005597,-96.23060991401674" TargetMode="External"/><Relationship Id="rId_hyperlink_414" Type="http://schemas.openxmlformats.org/officeDocument/2006/relationships/hyperlink" Target="https://maps.google.com/?q=16.321378713635678,-96.41046039021302" TargetMode="External"/><Relationship Id="rId_hyperlink_415" Type="http://schemas.openxmlformats.org/officeDocument/2006/relationships/hyperlink" Target="https://maps.google.com/?q=16.277420251605978,-96.29768049073792" TargetMode="External"/><Relationship Id="rId_hyperlink_416" Type="http://schemas.openxmlformats.org/officeDocument/2006/relationships/hyperlink" Target="https://maps.google.com/?q=16.736916152712865,-97.48257068717193" TargetMode="External"/><Relationship Id="rId_hyperlink_417" Type="http://schemas.openxmlformats.org/officeDocument/2006/relationships/hyperlink" Target="https://maps.google.com/?q=17.28460278716967,-97.1982222969589" TargetMode="External"/><Relationship Id="rId_hyperlink_418" Type="http://schemas.openxmlformats.org/officeDocument/2006/relationships/hyperlink" Target="https://maps.google.com/?q=17.389953363619718,-97.22809428339768" TargetMode="External"/><Relationship Id="rId_hyperlink_419" Type="http://schemas.openxmlformats.org/officeDocument/2006/relationships/hyperlink" Target="https://maps.google.com/?q=17.241247619942335,-97.05523491170884" TargetMode="External"/><Relationship Id="rId_hyperlink_420" Type="http://schemas.openxmlformats.org/officeDocument/2006/relationships/hyperlink" Target="https://maps.google.com/?q=17.385833,-97.261667" TargetMode="External"/><Relationship Id="rId_hyperlink_421" Type="http://schemas.openxmlformats.org/officeDocument/2006/relationships/hyperlink" Target="https://maps.google.com/?q=17.124167,-97.075833" TargetMode="External"/><Relationship Id="rId_hyperlink_422" Type="http://schemas.openxmlformats.org/officeDocument/2006/relationships/hyperlink" Target="https://maps.google.com/?q=17.668056,-98.119722" TargetMode="External"/><Relationship Id="rId_hyperlink_423" Type="http://schemas.openxmlformats.org/officeDocument/2006/relationships/hyperlink" Target="https://maps.google.com/?q=17.414427364746036,-97.27234269940567" TargetMode="External"/><Relationship Id="rId_hyperlink_424" Type="http://schemas.openxmlformats.org/officeDocument/2006/relationships/hyperlink" Target="https://maps.google.com/?q=17.394231557244986,-97.26710627364541" TargetMode="External"/><Relationship Id="rId_hyperlink_425" Type="http://schemas.openxmlformats.org/officeDocument/2006/relationships/hyperlink" Target="https://maps.google.com/?q=17.583565677060005,-98.22262109077263" TargetMode="External"/><Relationship Id="rId_hyperlink_426" Type="http://schemas.openxmlformats.org/officeDocument/2006/relationships/hyperlink" Target="https://maps.google.com/?q=17.42047471442066,-97.37301537549781" TargetMode="External"/><Relationship Id="rId_hyperlink_427" Type="http://schemas.openxmlformats.org/officeDocument/2006/relationships/hyperlink" Target="https://maps.google.com/?q=17.42047471442066,-97.37301537549781" TargetMode="External"/><Relationship Id="rId_hyperlink_428" Type="http://schemas.openxmlformats.org/officeDocument/2006/relationships/hyperlink" Target="https://maps.google.com/?q=17.42047471442066,-97.37301537549781" TargetMode="External"/><Relationship Id="rId_hyperlink_429" Type="http://schemas.openxmlformats.org/officeDocument/2006/relationships/hyperlink" Target="https://maps.google.com/?q=17.42047471442066,-97.37301537549781" TargetMode="External"/><Relationship Id="rId_hyperlink_430" Type="http://schemas.openxmlformats.org/officeDocument/2006/relationships/hyperlink" Target="https://maps.google.com/?q=16.199201950083037,-96.69747317790986" TargetMode="External"/><Relationship Id="rId_hyperlink_431" Type="http://schemas.openxmlformats.org/officeDocument/2006/relationships/hyperlink" Target="https://maps.google.com/?q=16.416533560686425,-96.74069737434385" TargetMode="External"/><Relationship Id="rId_hyperlink_432" Type="http://schemas.openxmlformats.org/officeDocument/2006/relationships/hyperlink" Target="https://maps.google.com/?q=16.4063792455144,-96.7194191276474" TargetMode="External"/><Relationship Id="rId_hyperlink_433" Type="http://schemas.openxmlformats.org/officeDocument/2006/relationships/hyperlink" Target="https://maps.google.com/?q=16.341914089469245,-96.71507186127282" TargetMode="Externa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L447"/>
  <sheetViews>
    <sheetView tabSelected="0" workbookViewId="0" showGridLines="true" showRowColHeaders="1">
      <selection activeCell="A447" sqref="A447"/>
    </sheetView>
  </sheetViews>
  <sheetFormatPr defaultRowHeight="14.4" outlineLevelRow="0" outlineLevelCol="0"/>
  <cols>
    <col min="1" max="1" width="38" customWidth="true" style="0"/>
    <col min="2" max="2" width="38" customWidth="true" style="0"/>
    <col min="3" max="3" width="54" customWidth="true" style="0"/>
    <col min="4" max="4" width="27" customWidth="true" style="0"/>
    <col min="5" max="5" width="27" customWidth="true" style="0"/>
    <col min="6" max="6" width="27" customWidth="true" style="0"/>
    <col min="7" max="7" width="27" customWidth="true" style="0"/>
    <col min="8" max="8" width="27" customWidth="true" style="0"/>
    <col min="9" max="9" width="27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 customHeight="1" ht="9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 t="s">
        <v>3</v>
      </c>
      <c r="C2" s="2" t="s">
        <v>5</v>
      </c>
      <c r="D2" s="2" t="s">
        <v>9</v>
      </c>
      <c r="E2" s="2" t="s">
        <v>11</v>
      </c>
      <c r="F2" s="2" t="s">
        <v>13</v>
      </c>
      <c r="G2" s="2" t="s">
        <v>15</v>
      </c>
      <c r="H2" s="2" t="s">
        <v>17</v>
      </c>
      <c r="I2" s="2" t="s">
        <v>21</v>
      </c>
      <c r="J2" s="2" t="s">
        <v>23</v>
      </c>
      <c r="K2" s="2" t="s">
        <v>24</v>
      </c>
      <c r="L2" s="2" t="s">
        <v>25</v>
      </c>
    </row>
    <row r="3" spans="1:12">
      <c r="A3" s="4" t="s">
        <v>26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31</v>
      </c>
      <c r="G3" s="4" t="s">
        <v>32</v>
      </c>
      <c r="H3" s="4" t="s">
        <v>33</v>
      </c>
      <c r="I3" s="4" t="s">
        <v>22</v>
      </c>
      <c r="J3" s="4">
        <v>17.0685477</v>
      </c>
      <c r="K3" s="4" t="s">
        <v>34</v>
      </c>
      <c r="L3" s="4" t="str">
        <f>HYPERLINK("https://maps.google.com/?q=17.0685477,-96.720284 ", "🔗 Ver Mapa")</f>
        <v>🔗 Ver Mapa</v>
      </c>
    </row>
    <row r="4" spans="1:12">
      <c r="A4" s="5" t="s">
        <v>26</v>
      </c>
      <c r="B4" s="5" t="s">
        <v>27</v>
      </c>
      <c r="C4" s="5" t="s">
        <v>35</v>
      </c>
      <c r="D4" s="5" t="s">
        <v>29</v>
      </c>
      <c r="E4" s="5" t="s">
        <v>36</v>
      </c>
      <c r="F4" s="5" t="s">
        <v>37</v>
      </c>
      <c r="G4" s="5" t="s">
        <v>38</v>
      </c>
      <c r="H4" s="5" t="s">
        <v>39</v>
      </c>
      <c r="I4" s="5" t="s">
        <v>22</v>
      </c>
      <c r="J4" s="5">
        <v>15.6653367</v>
      </c>
      <c r="K4" s="5">
        <v>-96.5444522</v>
      </c>
      <c r="L4" s="5" t="str">
        <f>HYPERLINK("https://maps.google.com/?q=15.6653367,-96.5444522", "🔗 Ver Mapa")</f>
        <v>🔗 Ver Mapa</v>
      </c>
    </row>
    <row r="5" spans="1:12">
      <c r="A5" s="6" t="s">
        <v>2</v>
      </c>
      <c r="B5" s="6" t="s">
        <v>4</v>
      </c>
      <c r="C5" s="6" t="s">
        <v>6</v>
      </c>
      <c r="D5" s="6" t="s">
        <v>10</v>
      </c>
      <c r="E5" s="6" t="s">
        <v>12</v>
      </c>
      <c r="F5" s="6" t="s">
        <v>14</v>
      </c>
      <c r="G5" s="6" t="s">
        <v>16</v>
      </c>
      <c r="H5" s="6" t="s">
        <v>18</v>
      </c>
      <c r="I5" s="6" t="s">
        <v>22</v>
      </c>
      <c r="J5" s="6">
        <v>16.78750328666</v>
      </c>
      <c r="K5" s="6">
        <v>-95.883702547444</v>
      </c>
      <c r="L5" s="6" t="str">
        <f>HYPERLINK("https://maps.google.com/?q=16.78750328666,-95.8837025474444", "🔗 Ver Mapa")</f>
        <v>🔗 Ver Mapa</v>
      </c>
    </row>
    <row r="6" spans="1:12">
      <c r="A6" s="7" t="s">
        <v>2</v>
      </c>
      <c r="B6" s="7" t="s">
        <v>4</v>
      </c>
      <c r="C6" s="7" t="s">
        <v>6</v>
      </c>
      <c r="D6" s="7" t="s">
        <v>10</v>
      </c>
      <c r="E6" s="7" t="s">
        <v>12</v>
      </c>
      <c r="F6" s="7" t="s">
        <v>14</v>
      </c>
      <c r="G6" s="7" t="s">
        <v>16</v>
      </c>
      <c r="H6" s="7" t="s">
        <v>18</v>
      </c>
      <c r="I6" s="7" t="s">
        <v>22</v>
      </c>
      <c r="J6" s="7">
        <v>16.788117941133</v>
      </c>
      <c r="K6" s="7">
        <v>-95.882508</v>
      </c>
      <c r="L6" s="7" t="str">
        <f>HYPERLINK("https://maps.google.com/?q=16.7881179411328,-95.8825080000002", "🔗 Ver Mapa")</f>
        <v>🔗 Ver Mapa</v>
      </c>
    </row>
    <row r="7" spans="1:12">
      <c r="A7" s="6" t="s">
        <v>2</v>
      </c>
      <c r="B7" s="6" t="s">
        <v>4</v>
      </c>
      <c r="C7" s="6" t="s">
        <v>6</v>
      </c>
      <c r="D7" s="6" t="s">
        <v>10</v>
      </c>
      <c r="E7" s="6" t="s">
        <v>12</v>
      </c>
      <c r="F7" s="6" t="s">
        <v>14</v>
      </c>
      <c r="G7" s="6" t="s">
        <v>16</v>
      </c>
      <c r="H7" s="6" t="s">
        <v>18</v>
      </c>
      <c r="I7" s="6" t="s">
        <v>22</v>
      </c>
      <c r="J7" s="6">
        <v>16.7883331508</v>
      </c>
      <c r="K7" s="6">
        <v>-95.888167449074</v>
      </c>
      <c r="L7" s="6" t="str">
        <f>HYPERLINK("https://maps.google.com/?q=16.7883331507997,-95.888167449073904", "🔗 Ver Mapa")</f>
        <v>🔗 Ver Mapa</v>
      </c>
    </row>
    <row r="8" spans="1:12">
      <c r="A8" s="7" t="s">
        <v>2</v>
      </c>
      <c r="B8" s="7" t="s">
        <v>4</v>
      </c>
      <c r="C8" s="7" t="s">
        <v>6</v>
      </c>
      <c r="D8" s="7" t="s">
        <v>10</v>
      </c>
      <c r="E8" s="7" t="s">
        <v>12</v>
      </c>
      <c r="F8" s="7" t="s">
        <v>14</v>
      </c>
      <c r="G8" s="7" t="s">
        <v>16</v>
      </c>
      <c r="H8" s="7" t="s">
        <v>18</v>
      </c>
      <c r="I8" s="7" t="s">
        <v>22</v>
      </c>
      <c r="J8" s="7">
        <v>16.788421224615</v>
      </c>
      <c r="K8" s="7">
        <v>-95.888281647239</v>
      </c>
      <c r="L8" s="7" t="str">
        <f>HYPERLINK("https://maps.google.com/?q=16.7884212246152,-95.888281647238799", "🔗 Ver Mapa")</f>
        <v>🔗 Ver Mapa</v>
      </c>
    </row>
    <row r="9" spans="1:12">
      <c r="A9" s="6" t="s">
        <v>2</v>
      </c>
      <c r="B9" s="6" t="s">
        <v>4</v>
      </c>
      <c r="C9" s="6" t="s">
        <v>6</v>
      </c>
      <c r="D9" s="6" t="s">
        <v>10</v>
      </c>
      <c r="E9" s="6" t="s">
        <v>12</v>
      </c>
      <c r="F9" s="6" t="s">
        <v>14</v>
      </c>
      <c r="G9" s="6" t="s">
        <v>16</v>
      </c>
      <c r="H9" s="6" t="s">
        <v>18</v>
      </c>
      <c r="I9" s="6" t="s">
        <v>22</v>
      </c>
      <c r="J9" s="6">
        <v>16.788447940943</v>
      </c>
      <c r="K9" s="6">
        <v>-95.887835312251</v>
      </c>
      <c r="L9" s="6" t="str">
        <f>HYPERLINK("https://maps.google.com/?q=16.788447940943,-95.887835312251198", "🔗 Ver Mapa")</f>
        <v>🔗 Ver Mapa</v>
      </c>
    </row>
    <row r="10" spans="1:12">
      <c r="A10" s="7" t="s">
        <v>2</v>
      </c>
      <c r="B10" s="7" t="s">
        <v>4</v>
      </c>
      <c r="C10" s="7" t="s">
        <v>6</v>
      </c>
      <c r="D10" s="7" t="s">
        <v>10</v>
      </c>
      <c r="E10" s="7" t="s">
        <v>12</v>
      </c>
      <c r="F10" s="7" t="s">
        <v>14</v>
      </c>
      <c r="G10" s="7" t="s">
        <v>16</v>
      </c>
      <c r="H10" s="7" t="s">
        <v>18</v>
      </c>
      <c r="I10" s="7" t="s">
        <v>22</v>
      </c>
      <c r="J10" s="7">
        <v>16.788616291129</v>
      </c>
      <c r="K10" s="7">
        <v>-95.884154058567</v>
      </c>
      <c r="L10" s="7" t="str">
        <f>HYPERLINK("https://maps.google.com/?q=16.7886162911293,-95.884154058567205", "🔗 Ver Mapa")</f>
        <v>🔗 Ver Mapa</v>
      </c>
    </row>
    <row r="11" spans="1:12">
      <c r="A11" s="6" t="s">
        <v>2</v>
      </c>
      <c r="B11" s="6" t="s">
        <v>4</v>
      </c>
      <c r="C11" s="6" t="s">
        <v>6</v>
      </c>
      <c r="D11" s="6" t="s">
        <v>10</v>
      </c>
      <c r="E11" s="6" t="s">
        <v>12</v>
      </c>
      <c r="F11" s="6" t="s">
        <v>14</v>
      </c>
      <c r="G11" s="6" t="s">
        <v>16</v>
      </c>
      <c r="H11" s="6" t="s">
        <v>18</v>
      </c>
      <c r="I11" s="6" t="s">
        <v>22</v>
      </c>
      <c r="J11" s="6">
        <v>16.788697027447</v>
      </c>
      <c r="K11" s="6">
        <v>-95.885558961971</v>
      </c>
      <c r="L11" s="6" t="str">
        <f>HYPERLINK("https://maps.google.com/?q=16.7886970274466,-95.885558961971299", "🔗 Ver Mapa")</f>
        <v>🔗 Ver Mapa</v>
      </c>
    </row>
    <row r="12" spans="1:12">
      <c r="A12" s="7" t="s">
        <v>2</v>
      </c>
      <c r="B12" s="7" t="s">
        <v>4</v>
      </c>
      <c r="C12" s="7" t="s">
        <v>6</v>
      </c>
      <c r="D12" s="7" t="s">
        <v>10</v>
      </c>
      <c r="E12" s="7" t="s">
        <v>12</v>
      </c>
      <c r="F12" s="7" t="s">
        <v>14</v>
      </c>
      <c r="G12" s="7" t="s">
        <v>16</v>
      </c>
      <c r="H12" s="7" t="s">
        <v>18</v>
      </c>
      <c r="I12" s="7" t="s">
        <v>22</v>
      </c>
      <c r="J12" s="7">
        <v>16.788760088766</v>
      </c>
      <c r="K12" s="7">
        <v>-95.888150550926</v>
      </c>
      <c r="L12" s="7" t="str">
        <f>HYPERLINK("https://maps.google.com/?q=16.7887600887656,-95.888150550926298", "🔗 Ver Mapa")</f>
        <v>🔗 Ver Mapa</v>
      </c>
    </row>
    <row r="13" spans="1:12">
      <c r="A13" s="6" t="s">
        <v>2</v>
      </c>
      <c r="B13" s="6" t="s">
        <v>4</v>
      </c>
      <c r="C13" s="6" t="s">
        <v>6</v>
      </c>
      <c r="D13" s="6" t="s">
        <v>10</v>
      </c>
      <c r="E13" s="6" t="s">
        <v>12</v>
      </c>
      <c r="F13" s="6" t="s">
        <v>14</v>
      </c>
      <c r="G13" s="6" t="s">
        <v>16</v>
      </c>
      <c r="H13" s="6" t="s">
        <v>18</v>
      </c>
      <c r="I13" s="6" t="s">
        <v>22</v>
      </c>
      <c r="J13" s="6">
        <v>16.788763853748</v>
      </c>
      <c r="K13" s="6">
        <v>-95.88429660367</v>
      </c>
      <c r="L13" s="6" t="str">
        <f>HYPERLINK("https://maps.google.com/?q=16.7887638537481,-95.884296603670293", "🔗 Ver Mapa")</f>
        <v>🔗 Ver Mapa</v>
      </c>
    </row>
    <row r="14" spans="1:12">
      <c r="A14" s="7" t="s">
        <v>2</v>
      </c>
      <c r="B14" s="7" t="s">
        <v>4</v>
      </c>
      <c r="C14" s="7" t="s">
        <v>6</v>
      </c>
      <c r="D14" s="7" t="s">
        <v>10</v>
      </c>
      <c r="E14" s="7" t="s">
        <v>12</v>
      </c>
      <c r="F14" s="7" t="s">
        <v>14</v>
      </c>
      <c r="G14" s="7" t="s">
        <v>16</v>
      </c>
      <c r="H14" s="7" t="s">
        <v>18</v>
      </c>
      <c r="I14" s="7" t="s">
        <v>22</v>
      </c>
      <c r="J14" s="7">
        <v>16.788857371264</v>
      </c>
      <c r="K14" s="7">
        <v>-95.882865309193</v>
      </c>
      <c r="L14" s="7" t="str">
        <f>HYPERLINK("https://maps.google.com/?q=16.788857371264,-95.882865309192596", "🔗 Ver Mapa")</f>
        <v>🔗 Ver Mapa</v>
      </c>
    </row>
    <row r="15" spans="1:12">
      <c r="A15" s="6" t="s">
        <v>2</v>
      </c>
      <c r="B15" s="6" t="s">
        <v>4</v>
      </c>
      <c r="C15" s="6" t="s">
        <v>6</v>
      </c>
      <c r="D15" s="6" t="s">
        <v>10</v>
      </c>
      <c r="E15" s="6" t="s">
        <v>12</v>
      </c>
      <c r="F15" s="6" t="s">
        <v>14</v>
      </c>
      <c r="G15" s="6" t="s">
        <v>16</v>
      </c>
      <c r="H15" s="6" t="s">
        <v>18</v>
      </c>
      <c r="I15" s="6" t="s">
        <v>22</v>
      </c>
      <c r="J15" s="6">
        <v>16.788936557296</v>
      </c>
      <c r="K15" s="6">
        <v>-95.888200245369</v>
      </c>
      <c r="L15" s="6" t="str">
        <f>HYPERLINK("https://maps.google.com/?q=16.7889365572965,-95.888200245369106", "🔗 Ver Mapa")</f>
        <v>🔗 Ver Mapa</v>
      </c>
    </row>
    <row r="16" spans="1:12">
      <c r="A16" s="7" t="s">
        <v>2</v>
      </c>
      <c r="B16" s="7" t="s">
        <v>4</v>
      </c>
      <c r="C16" s="7" t="s">
        <v>6</v>
      </c>
      <c r="D16" s="7" t="s">
        <v>10</v>
      </c>
      <c r="E16" s="7" t="s">
        <v>12</v>
      </c>
      <c r="F16" s="7" t="s">
        <v>14</v>
      </c>
      <c r="G16" s="7" t="s">
        <v>16</v>
      </c>
      <c r="H16" s="7" t="s">
        <v>18</v>
      </c>
      <c r="I16" s="7" t="s">
        <v>22</v>
      </c>
      <c r="J16" s="7">
        <v>16.789194832738</v>
      </c>
      <c r="K16" s="7">
        <v>-95.887188606152</v>
      </c>
      <c r="L16" s="7" t="str">
        <f>HYPERLINK("https://maps.google.com/?q=16.7891948327378,-95.887188606151597", "🔗 Ver Mapa")</f>
        <v>🔗 Ver Mapa</v>
      </c>
    </row>
    <row r="17" spans="1:12">
      <c r="A17" s="6" t="s">
        <v>2</v>
      </c>
      <c r="B17" s="6" t="s">
        <v>4</v>
      </c>
      <c r="C17" s="6" t="s">
        <v>6</v>
      </c>
      <c r="D17" s="6" t="s">
        <v>10</v>
      </c>
      <c r="E17" s="6" t="s">
        <v>12</v>
      </c>
      <c r="F17" s="6" t="s">
        <v>14</v>
      </c>
      <c r="G17" s="6" t="s">
        <v>16</v>
      </c>
      <c r="H17" s="6" t="s">
        <v>18</v>
      </c>
      <c r="I17" s="6" t="s">
        <v>22</v>
      </c>
      <c r="J17" s="6">
        <v>16.789205014106</v>
      </c>
      <c r="K17" s="6">
        <v>-95.884396279762</v>
      </c>
      <c r="L17" s="6" t="str">
        <f>HYPERLINK("https://maps.google.com/?q=16.7892050141058,-95.884396279762299", "🔗 Ver Mapa")</f>
        <v>🔗 Ver Mapa</v>
      </c>
    </row>
    <row r="18" spans="1:12">
      <c r="A18" s="7" t="s">
        <v>2</v>
      </c>
      <c r="B18" s="7" t="s">
        <v>4</v>
      </c>
      <c r="C18" s="7" t="s">
        <v>6</v>
      </c>
      <c r="D18" s="7" t="s">
        <v>10</v>
      </c>
      <c r="E18" s="7" t="s">
        <v>12</v>
      </c>
      <c r="F18" s="7" t="s">
        <v>14</v>
      </c>
      <c r="G18" s="7" t="s">
        <v>16</v>
      </c>
      <c r="H18" s="7" t="s">
        <v>18</v>
      </c>
      <c r="I18" s="7" t="s">
        <v>22</v>
      </c>
      <c r="J18" s="7">
        <v>16.789335903153</v>
      </c>
      <c r="K18" s="7">
        <v>-95.884429419643</v>
      </c>
      <c r="L18" s="7" t="str">
        <f>HYPERLINK("https://maps.google.com/?q=16.7893359031531,-95.884429419643396", "🔗 Ver Mapa")</f>
        <v>🔗 Ver Mapa</v>
      </c>
    </row>
    <row r="19" spans="1:12">
      <c r="A19" s="6" t="s">
        <v>2</v>
      </c>
      <c r="B19" s="6" t="s">
        <v>4</v>
      </c>
      <c r="C19" s="6" t="s">
        <v>6</v>
      </c>
      <c r="D19" s="6" t="s">
        <v>10</v>
      </c>
      <c r="E19" s="6" t="s">
        <v>12</v>
      </c>
      <c r="F19" s="6" t="s">
        <v>14</v>
      </c>
      <c r="G19" s="6" t="s">
        <v>16</v>
      </c>
      <c r="H19" s="6" t="s">
        <v>18</v>
      </c>
      <c r="I19" s="6" t="s">
        <v>22</v>
      </c>
      <c r="J19" s="6">
        <v>16.78941245964</v>
      </c>
      <c r="K19" s="6">
        <v>-95.88478039633</v>
      </c>
      <c r="L19" s="6" t="str">
        <f>HYPERLINK("https://maps.google.com/?q=16.7894124596405,-95.884780396329901", "🔗 Ver Mapa")</f>
        <v>🔗 Ver Mapa</v>
      </c>
    </row>
    <row r="20" spans="1:12">
      <c r="A20" s="7" t="s">
        <v>2</v>
      </c>
      <c r="B20" s="7" t="s">
        <v>4</v>
      </c>
      <c r="C20" s="7" t="s">
        <v>6</v>
      </c>
      <c r="D20" s="7" t="s">
        <v>10</v>
      </c>
      <c r="E20" s="7" t="s">
        <v>12</v>
      </c>
      <c r="F20" s="7" t="s">
        <v>14</v>
      </c>
      <c r="G20" s="7" t="s">
        <v>16</v>
      </c>
      <c r="H20" s="7" t="s">
        <v>18</v>
      </c>
      <c r="I20" s="7" t="s">
        <v>22</v>
      </c>
      <c r="J20" s="7">
        <v>16.789600039982</v>
      </c>
      <c r="K20" s="7">
        <v>-95.886115741108</v>
      </c>
      <c r="L20" s="7" t="str">
        <f>HYPERLINK("https://maps.google.com/?q=16.7896000399825,-95.886115741107901", "🔗 Ver Mapa")</f>
        <v>🔗 Ver Mapa</v>
      </c>
    </row>
    <row r="21" spans="1:12">
      <c r="A21" s="6" t="s">
        <v>2</v>
      </c>
      <c r="B21" s="6" t="s">
        <v>4</v>
      </c>
      <c r="C21" s="6" t="s">
        <v>6</v>
      </c>
      <c r="D21" s="6" t="s">
        <v>10</v>
      </c>
      <c r="E21" s="6" t="s">
        <v>12</v>
      </c>
      <c r="F21" s="6" t="s">
        <v>14</v>
      </c>
      <c r="G21" s="6" t="s">
        <v>16</v>
      </c>
      <c r="H21" s="6" t="s">
        <v>18</v>
      </c>
      <c r="I21" s="6" t="s">
        <v>22</v>
      </c>
      <c r="J21" s="6">
        <v>16.789699459672</v>
      </c>
      <c r="K21" s="6">
        <v>-95.884904597553</v>
      </c>
      <c r="L21" s="6" t="str">
        <f>HYPERLINK("https://maps.google.com/?q=16.7896994596716,-95.884904597553202", "🔗 Ver Mapa")</f>
        <v>🔗 Ver Mapa</v>
      </c>
    </row>
    <row r="22" spans="1:12">
      <c r="A22" s="7" t="s">
        <v>2</v>
      </c>
      <c r="B22" s="7" t="s">
        <v>4</v>
      </c>
      <c r="C22" s="7" t="s">
        <v>6</v>
      </c>
      <c r="D22" s="7" t="s">
        <v>10</v>
      </c>
      <c r="E22" s="7" t="s">
        <v>12</v>
      </c>
      <c r="F22" s="7" t="s">
        <v>14</v>
      </c>
      <c r="G22" s="7" t="s">
        <v>16</v>
      </c>
      <c r="H22" s="7" t="s">
        <v>18</v>
      </c>
      <c r="I22" s="7" t="s">
        <v>22</v>
      </c>
      <c r="J22" s="7">
        <v>16.79038887029</v>
      </c>
      <c r="K22" s="7">
        <v>-95.886825169312</v>
      </c>
      <c r="L22" s="7" t="str">
        <f>HYPERLINK("https://maps.google.com/?q=16.7903888702904,-95.886825169311606", "🔗 Ver Mapa")</f>
        <v>🔗 Ver Mapa</v>
      </c>
    </row>
    <row r="23" spans="1:12">
      <c r="A23" s="6" t="s">
        <v>2</v>
      </c>
      <c r="B23" s="6" t="s">
        <v>4</v>
      </c>
      <c r="C23" s="6" t="s">
        <v>6</v>
      </c>
      <c r="D23" s="6" t="s">
        <v>10</v>
      </c>
      <c r="E23" s="6" t="s">
        <v>12</v>
      </c>
      <c r="F23" s="6" t="s">
        <v>14</v>
      </c>
      <c r="G23" s="6" t="s">
        <v>16</v>
      </c>
      <c r="H23" s="6" t="s">
        <v>18</v>
      </c>
      <c r="I23" s="6" t="s">
        <v>22</v>
      </c>
      <c r="J23" s="6">
        <v>16.790414361497</v>
      </c>
      <c r="K23" s="6">
        <v>-95.884395872353</v>
      </c>
      <c r="L23" s="6" t="str">
        <f>HYPERLINK("https://maps.google.com/?q=16.7904143614971,-95.884395872352698", "🔗 Ver Mapa")</f>
        <v>🔗 Ver Mapa</v>
      </c>
    </row>
    <row r="24" spans="1:12">
      <c r="A24" s="7" t="s">
        <v>2</v>
      </c>
      <c r="B24" s="7" t="s">
        <v>4</v>
      </c>
      <c r="C24" s="7" t="s">
        <v>6</v>
      </c>
      <c r="D24" s="7" t="s">
        <v>10</v>
      </c>
      <c r="E24" s="7" t="s">
        <v>12</v>
      </c>
      <c r="F24" s="7" t="s">
        <v>14</v>
      </c>
      <c r="G24" s="7" t="s">
        <v>16</v>
      </c>
      <c r="H24" s="7" t="s">
        <v>18</v>
      </c>
      <c r="I24" s="7" t="s">
        <v>22</v>
      </c>
      <c r="J24" s="7">
        <v>16.79044995608</v>
      </c>
      <c r="K24" s="7">
        <v>-95.886801402447</v>
      </c>
      <c r="L24" s="7" t="str">
        <f>HYPERLINK("https://maps.google.com/?q=16.79044995608,-95.886801402446807", "🔗 Ver Mapa")</f>
        <v>🔗 Ver Mapa</v>
      </c>
    </row>
    <row r="25" spans="1:12">
      <c r="A25" s="6" t="s">
        <v>2</v>
      </c>
      <c r="B25" s="6" t="s">
        <v>4</v>
      </c>
      <c r="C25" s="6" t="s">
        <v>6</v>
      </c>
      <c r="D25" s="6" t="s">
        <v>10</v>
      </c>
      <c r="E25" s="6" t="s">
        <v>12</v>
      </c>
      <c r="F25" s="6" t="s">
        <v>14</v>
      </c>
      <c r="G25" s="6" t="s">
        <v>16</v>
      </c>
      <c r="H25" s="6" t="s">
        <v>18</v>
      </c>
      <c r="I25" s="6" t="s">
        <v>22</v>
      </c>
      <c r="J25" s="6">
        <v>16.790499954369</v>
      </c>
      <c r="K25" s="6">
        <v>-95.885764393848</v>
      </c>
      <c r="L25" s="6" t="str">
        <f>HYPERLINK("https://maps.google.com/?q=16.7904999543688,-95.885764393848405", "🔗 Ver Mapa")</f>
        <v>🔗 Ver Mapa</v>
      </c>
    </row>
    <row r="26" spans="1:12">
      <c r="A26" s="7" t="s">
        <v>2</v>
      </c>
      <c r="B26" s="7" t="s">
        <v>4</v>
      </c>
      <c r="C26" s="7" t="s">
        <v>6</v>
      </c>
      <c r="D26" s="7" t="s">
        <v>10</v>
      </c>
      <c r="E26" s="7" t="s">
        <v>12</v>
      </c>
      <c r="F26" s="7" t="s">
        <v>14</v>
      </c>
      <c r="G26" s="7" t="s">
        <v>16</v>
      </c>
      <c r="H26" s="7" t="s">
        <v>18</v>
      </c>
      <c r="I26" s="7" t="s">
        <v>22</v>
      </c>
      <c r="J26" s="7">
        <v>16.790513238303</v>
      </c>
      <c r="K26" s="7">
        <v>-95.885946737434</v>
      </c>
      <c r="L26" s="7" t="str">
        <f>HYPERLINK("https://maps.google.com/?q=16.7905132383028,-95.885946737434395", "🔗 Ver Mapa")</f>
        <v>🔗 Ver Mapa</v>
      </c>
    </row>
    <row r="27" spans="1:12">
      <c r="A27" s="6" t="s">
        <v>2</v>
      </c>
      <c r="B27" s="6" t="s">
        <v>4</v>
      </c>
      <c r="C27" s="6" t="s">
        <v>6</v>
      </c>
      <c r="D27" s="6" t="s">
        <v>10</v>
      </c>
      <c r="E27" s="6" t="s">
        <v>12</v>
      </c>
      <c r="F27" s="6" t="s">
        <v>14</v>
      </c>
      <c r="G27" s="6" t="s">
        <v>16</v>
      </c>
      <c r="H27" s="6" t="s">
        <v>18</v>
      </c>
      <c r="I27" s="6" t="s">
        <v>22</v>
      </c>
      <c r="J27" s="6">
        <v>16.790594361547</v>
      </c>
      <c r="K27" s="6">
        <v>-95.887013807375</v>
      </c>
      <c r="L27" s="6" t="str">
        <f>HYPERLINK("https://maps.google.com/?q=16.7905943615471,-95.887013807374998", "🔗 Ver Mapa")</f>
        <v>🔗 Ver Mapa</v>
      </c>
    </row>
    <row r="28" spans="1:12">
      <c r="A28" s="7" t="s">
        <v>2</v>
      </c>
      <c r="B28" s="7" t="s">
        <v>4</v>
      </c>
      <c r="C28" s="7" t="s">
        <v>6</v>
      </c>
      <c r="D28" s="7" t="s">
        <v>10</v>
      </c>
      <c r="E28" s="7" t="s">
        <v>12</v>
      </c>
      <c r="F28" s="7" t="s">
        <v>14</v>
      </c>
      <c r="G28" s="7" t="s">
        <v>16</v>
      </c>
      <c r="H28" s="7" t="s">
        <v>18</v>
      </c>
      <c r="I28" s="7" t="s">
        <v>22</v>
      </c>
      <c r="J28" s="7">
        <v>16.790740422274</v>
      </c>
      <c r="K28" s="7">
        <v>-95.885932341105</v>
      </c>
      <c r="L28" s="7" t="str">
        <f>HYPERLINK("https://maps.google.com/?q=16.7907404222739,-95.885932341104507", "🔗 Ver Mapa")</f>
        <v>🔗 Ver Mapa</v>
      </c>
    </row>
    <row r="29" spans="1:12">
      <c r="A29" s="6" t="s">
        <v>2</v>
      </c>
      <c r="B29" s="6" t="s">
        <v>4</v>
      </c>
      <c r="C29" s="6" t="s">
        <v>6</v>
      </c>
      <c r="D29" s="6" t="s">
        <v>10</v>
      </c>
      <c r="E29" s="6" t="s">
        <v>12</v>
      </c>
      <c r="F29" s="6" t="s">
        <v>14</v>
      </c>
      <c r="G29" s="6" t="s">
        <v>16</v>
      </c>
      <c r="H29" s="6" t="s">
        <v>18</v>
      </c>
      <c r="I29" s="6" t="s">
        <v>22</v>
      </c>
      <c r="J29" s="6">
        <v>16.790920946109</v>
      </c>
      <c r="K29" s="6">
        <v>-95.88664615207</v>
      </c>
      <c r="L29" s="6" t="str">
        <f>HYPERLINK("https://maps.google.com/?q=16.7909209461088,-95.886646152070298", "🔗 Ver Mapa")</f>
        <v>🔗 Ver Mapa</v>
      </c>
    </row>
    <row r="30" spans="1:12">
      <c r="A30" s="7" t="s">
        <v>2</v>
      </c>
      <c r="B30" s="7" t="s">
        <v>4</v>
      </c>
      <c r="C30" s="7" t="s">
        <v>7</v>
      </c>
      <c r="D30" s="7" t="s">
        <v>10</v>
      </c>
      <c r="E30" s="7" t="s">
        <v>12</v>
      </c>
      <c r="F30" s="7" t="s">
        <v>14</v>
      </c>
      <c r="G30" s="7" t="s">
        <v>16</v>
      </c>
      <c r="H30" s="7" t="s">
        <v>19</v>
      </c>
      <c r="I30" s="7" t="s">
        <v>22</v>
      </c>
      <c r="J30" s="7">
        <v>16.893718614015</v>
      </c>
      <c r="K30" s="7">
        <v>-95.949386469906</v>
      </c>
      <c r="L30" s="7" t="str">
        <f>HYPERLINK("https://maps.google.com/?q=16.8937186140152,-95.949386469905804", "🔗 Ver Mapa")</f>
        <v>🔗 Ver Mapa</v>
      </c>
    </row>
    <row r="31" spans="1:12">
      <c r="A31" s="6" t="s">
        <v>2</v>
      </c>
      <c r="B31" s="6" t="s">
        <v>4</v>
      </c>
      <c r="C31" s="6" t="s">
        <v>7</v>
      </c>
      <c r="D31" s="6" t="s">
        <v>10</v>
      </c>
      <c r="E31" s="6" t="s">
        <v>12</v>
      </c>
      <c r="F31" s="6" t="s">
        <v>14</v>
      </c>
      <c r="G31" s="6" t="s">
        <v>16</v>
      </c>
      <c r="H31" s="6" t="s">
        <v>19</v>
      </c>
      <c r="I31" s="6" t="s">
        <v>22</v>
      </c>
      <c r="J31" s="6">
        <v>16.893900724297</v>
      </c>
      <c r="K31" s="6">
        <v>-95.950763055225</v>
      </c>
      <c r="L31" s="6" t="str">
        <f>HYPERLINK("https://maps.google.com/?q=16.8939007242975,-95.950763055225295", "🔗 Ver Mapa")</f>
        <v>🔗 Ver Mapa</v>
      </c>
    </row>
    <row r="32" spans="1:12">
      <c r="A32" s="7" t="s">
        <v>2</v>
      </c>
      <c r="B32" s="7" t="s">
        <v>4</v>
      </c>
      <c r="C32" s="7" t="s">
        <v>7</v>
      </c>
      <c r="D32" s="7" t="s">
        <v>10</v>
      </c>
      <c r="E32" s="7" t="s">
        <v>12</v>
      </c>
      <c r="F32" s="7" t="s">
        <v>14</v>
      </c>
      <c r="G32" s="7" t="s">
        <v>16</v>
      </c>
      <c r="H32" s="7" t="s">
        <v>19</v>
      </c>
      <c r="I32" s="7" t="s">
        <v>22</v>
      </c>
      <c r="J32" s="7">
        <v>16.894405891653</v>
      </c>
      <c r="K32" s="7">
        <v>-95.950581676092</v>
      </c>
      <c r="L32" s="7" t="str">
        <f>HYPERLINK("https://maps.google.com/?q=16.8944058916528,-95.950581676092099", "🔗 Ver Mapa")</f>
        <v>🔗 Ver Mapa</v>
      </c>
    </row>
    <row r="33" spans="1:12">
      <c r="A33" s="6" t="s">
        <v>2</v>
      </c>
      <c r="B33" s="6" t="s">
        <v>4</v>
      </c>
      <c r="C33" s="6" t="s">
        <v>7</v>
      </c>
      <c r="D33" s="6" t="s">
        <v>10</v>
      </c>
      <c r="E33" s="6" t="s">
        <v>12</v>
      </c>
      <c r="F33" s="6" t="s">
        <v>14</v>
      </c>
      <c r="G33" s="6" t="s">
        <v>16</v>
      </c>
      <c r="H33" s="6" t="s">
        <v>19</v>
      </c>
      <c r="I33" s="6" t="s">
        <v>22</v>
      </c>
      <c r="J33" s="6">
        <v>16.89445192001</v>
      </c>
      <c r="K33" s="6">
        <v>-95.950487326389</v>
      </c>
      <c r="L33" s="6" t="str">
        <f>HYPERLINK("https://maps.google.com/?q=16.8944519200098,-95.950487326389293", "🔗 Ver Mapa")</f>
        <v>🔗 Ver Mapa</v>
      </c>
    </row>
    <row r="34" spans="1:12">
      <c r="A34" s="7" t="s">
        <v>2</v>
      </c>
      <c r="B34" s="7" t="s">
        <v>4</v>
      </c>
      <c r="C34" s="7" t="s">
        <v>7</v>
      </c>
      <c r="D34" s="7" t="s">
        <v>10</v>
      </c>
      <c r="E34" s="7" t="s">
        <v>12</v>
      </c>
      <c r="F34" s="7" t="s">
        <v>14</v>
      </c>
      <c r="G34" s="7" t="s">
        <v>16</v>
      </c>
      <c r="H34" s="7" t="s">
        <v>19</v>
      </c>
      <c r="I34" s="7" t="s">
        <v>22</v>
      </c>
      <c r="J34" s="7">
        <v>16.894718095256</v>
      </c>
      <c r="K34" s="7">
        <v>-95.948530422702</v>
      </c>
      <c r="L34" s="7" t="str">
        <f>HYPERLINK("https://maps.google.com/?q=16.8947180952558,-95.948530422701893", "🔗 Ver Mapa")</f>
        <v>🔗 Ver Mapa</v>
      </c>
    </row>
    <row r="35" spans="1:12">
      <c r="A35" s="6" t="s">
        <v>2</v>
      </c>
      <c r="B35" s="6" t="s">
        <v>4</v>
      </c>
      <c r="C35" s="6" t="s">
        <v>7</v>
      </c>
      <c r="D35" s="6" t="s">
        <v>10</v>
      </c>
      <c r="E35" s="6" t="s">
        <v>12</v>
      </c>
      <c r="F35" s="6" t="s">
        <v>14</v>
      </c>
      <c r="G35" s="6" t="s">
        <v>16</v>
      </c>
      <c r="H35" s="6" t="s">
        <v>19</v>
      </c>
      <c r="I35" s="6" t="s">
        <v>22</v>
      </c>
      <c r="J35" s="6">
        <v>16.894870876466</v>
      </c>
      <c r="K35" s="6">
        <v>-95.950572172947</v>
      </c>
      <c r="L35" s="6" t="str">
        <f>HYPERLINK("https://maps.google.com/?q=16.8948708764665,-95.950572172946906", "🔗 Ver Mapa")</f>
        <v>🔗 Ver Mapa</v>
      </c>
    </row>
    <row r="36" spans="1:12">
      <c r="A36" s="7" t="s">
        <v>2</v>
      </c>
      <c r="B36" s="7" t="s">
        <v>4</v>
      </c>
      <c r="C36" s="7" t="s">
        <v>7</v>
      </c>
      <c r="D36" s="7" t="s">
        <v>10</v>
      </c>
      <c r="E36" s="7" t="s">
        <v>12</v>
      </c>
      <c r="F36" s="7" t="s">
        <v>14</v>
      </c>
      <c r="G36" s="7" t="s">
        <v>16</v>
      </c>
      <c r="H36" s="7" t="s">
        <v>19</v>
      </c>
      <c r="I36" s="7" t="s">
        <v>22</v>
      </c>
      <c r="J36" s="7">
        <v>16.895046827794</v>
      </c>
      <c r="K36" s="7">
        <v>-95.94907632308</v>
      </c>
      <c r="L36" s="7" t="str">
        <f>HYPERLINK("https://maps.google.com/?q=16.8950468277941,-95.949076323079595", "🔗 Ver Mapa")</f>
        <v>🔗 Ver Mapa</v>
      </c>
    </row>
    <row r="37" spans="1:12">
      <c r="A37" s="6" t="s">
        <v>2</v>
      </c>
      <c r="B37" s="6" t="s">
        <v>4</v>
      </c>
      <c r="C37" s="6" t="s">
        <v>7</v>
      </c>
      <c r="D37" s="6" t="s">
        <v>10</v>
      </c>
      <c r="E37" s="6" t="s">
        <v>12</v>
      </c>
      <c r="F37" s="6" t="s">
        <v>14</v>
      </c>
      <c r="G37" s="6" t="s">
        <v>16</v>
      </c>
      <c r="H37" s="6" t="s">
        <v>19</v>
      </c>
      <c r="I37" s="6" t="s">
        <v>22</v>
      </c>
      <c r="J37" s="6">
        <v>16.895062449558</v>
      </c>
      <c r="K37" s="6">
        <v>-95.949269565108</v>
      </c>
      <c r="L37" s="6" t="str">
        <f>HYPERLINK("https://maps.google.com/?q=16.895062449558,-95.949269565107997", "🔗 Ver Mapa")</f>
        <v>🔗 Ver Mapa</v>
      </c>
    </row>
    <row r="38" spans="1:12">
      <c r="A38" s="7" t="s">
        <v>2</v>
      </c>
      <c r="B38" s="7" t="s">
        <v>4</v>
      </c>
      <c r="C38" s="7" t="s">
        <v>7</v>
      </c>
      <c r="D38" s="7" t="s">
        <v>10</v>
      </c>
      <c r="E38" s="7" t="s">
        <v>12</v>
      </c>
      <c r="F38" s="7" t="s">
        <v>14</v>
      </c>
      <c r="G38" s="7" t="s">
        <v>16</v>
      </c>
      <c r="H38" s="7" t="s">
        <v>19</v>
      </c>
      <c r="I38" s="7" t="s">
        <v>22</v>
      </c>
      <c r="J38" s="7">
        <v>16.895066715562</v>
      </c>
      <c r="K38" s="7">
        <v>-95.950234119049</v>
      </c>
      <c r="L38" s="7" t="str">
        <f>HYPERLINK("https://maps.google.com/?q=16.895066715562,-95.950234119049", "🔗 Ver Mapa")</f>
        <v>🔗 Ver Mapa</v>
      </c>
    </row>
    <row r="39" spans="1:12">
      <c r="A39" s="6" t="s">
        <v>2</v>
      </c>
      <c r="B39" s="6" t="s">
        <v>4</v>
      </c>
      <c r="C39" s="6" t="s">
        <v>7</v>
      </c>
      <c r="D39" s="6" t="s">
        <v>10</v>
      </c>
      <c r="E39" s="6" t="s">
        <v>12</v>
      </c>
      <c r="F39" s="6" t="s">
        <v>14</v>
      </c>
      <c r="G39" s="6" t="s">
        <v>16</v>
      </c>
      <c r="H39" s="6" t="s">
        <v>19</v>
      </c>
      <c r="I39" s="6" t="s">
        <v>22</v>
      </c>
      <c r="J39" s="6">
        <v>16.895471950227</v>
      </c>
      <c r="K39" s="6">
        <v>-95.950777542328</v>
      </c>
      <c r="L39" s="6" t="str">
        <f>HYPERLINK("https://maps.google.com/?q=16.8954719502267,-95.950777542327899", "🔗 Ver Mapa")</f>
        <v>🔗 Ver Mapa</v>
      </c>
    </row>
    <row r="40" spans="1:12">
      <c r="A40" s="7" t="s">
        <v>2</v>
      </c>
      <c r="B40" s="7" t="s">
        <v>4</v>
      </c>
      <c r="C40" s="7" t="s">
        <v>7</v>
      </c>
      <c r="D40" s="7" t="s">
        <v>10</v>
      </c>
      <c r="E40" s="7" t="s">
        <v>12</v>
      </c>
      <c r="F40" s="7" t="s">
        <v>14</v>
      </c>
      <c r="G40" s="7" t="s">
        <v>16</v>
      </c>
      <c r="H40" s="7" t="s">
        <v>19</v>
      </c>
      <c r="I40" s="7" t="s">
        <v>22</v>
      </c>
      <c r="J40" s="7">
        <v>16.895685604055</v>
      </c>
      <c r="K40" s="7">
        <v>-95.950134796295</v>
      </c>
      <c r="L40" s="7" t="str">
        <f>HYPERLINK("https://maps.google.com/?q=16.8956856040549,-95.950134796295103", "🔗 Ver Mapa")</f>
        <v>🔗 Ver Mapa</v>
      </c>
    </row>
    <row r="41" spans="1:12">
      <c r="A41" s="6" t="s">
        <v>2</v>
      </c>
      <c r="B41" s="6" t="s">
        <v>4</v>
      </c>
      <c r="C41" s="6" t="s">
        <v>7</v>
      </c>
      <c r="D41" s="6" t="s">
        <v>10</v>
      </c>
      <c r="E41" s="6" t="s">
        <v>12</v>
      </c>
      <c r="F41" s="6" t="s">
        <v>14</v>
      </c>
      <c r="G41" s="6" t="s">
        <v>16</v>
      </c>
      <c r="H41" s="6" t="s">
        <v>19</v>
      </c>
      <c r="I41" s="6" t="s">
        <v>22</v>
      </c>
      <c r="J41" s="6">
        <v>16.895794786121</v>
      </c>
      <c r="K41" s="6">
        <v>-95.948027661377</v>
      </c>
      <c r="L41" s="6" t="str">
        <f>HYPERLINK("https://maps.google.com/?q=16.8957947861206,-95.948027661376798", "🔗 Ver Mapa")</f>
        <v>🔗 Ver Mapa</v>
      </c>
    </row>
    <row r="42" spans="1:12">
      <c r="A42" s="7" t="s">
        <v>2</v>
      </c>
      <c r="B42" s="7" t="s">
        <v>4</v>
      </c>
      <c r="C42" s="7" t="s">
        <v>7</v>
      </c>
      <c r="D42" s="7" t="s">
        <v>10</v>
      </c>
      <c r="E42" s="7" t="s">
        <v>12</v>
      </c>
      <c r="F42" s="7" t="s">
        <v>14</v>
      </c>
      <c r="G42" s="7" t="s">
        <v>16</v>
      </c>
      <c r="H42" s="7" t="s">
        <v>19</v>
      </c>
      <c r="I42" s="7" t="s">
        <v>22</v>
      </c>
      <c r="J42" s="7">
        <v>16.895914576207</v>
      </c>
      <c r="K42" s="7">
        <v>-95.947848076057</v>
      </c>
      <c r="L42" s="7" t="str">
        <f>HYPERLINK("https://maps.google.com/?q=16.8959145762067,-95.947848076057497", "🔗 Ver Mapa")</f>
        <v>🔗 Ver Mapa</v>
      </c>
    </row>
    <row r="43" spans="1:12">
      <c r="A43" s="6" t="s">
        <v>2</v>
      </c>
      <c r="B43" s="6" t="s">
        <v>4</v>
      </c>
      <c r="C43" s="6" t="s">
        <v>7</v>
      </c>
      <c r="D43" s="6" t="s">
        <v>10</v>
      </c>
      <c r="E43" s="6" t="s">
        <v>12</v>
      </c>
      <c r="F43" s="6" t="s">
        <v>14</v>
      </c>
      <c r="G43" s="6" t="s">
        <v>16</v>
      </c>
      <c r="H43" s="6" t="s">
        <v>19</v>
      </c>
      <c r="I43" s="6" t="s">
        <v>22</v>
      </c>
      <c r="J43" s="6">
        <v>16.895945639074</v>
      </c>
      <c r="K43" s="6">
        <v>-95.948209127647</v>
      </c>
      <c r="L43" s="6" t="str">
        <f>HYPERLINK("https://maps.google.com/?q=16.8959456390742,-95.948209127647303", "🔗 Ver Mapa")</f>
        <v>🔗 Ver Mapa</v>
      </c>
    </row>
    <row r="44" spans="1:12">
      <c r="A44" s="7" t="s">
        <v>2</v>
      </c>
      <c r="B44" s="7" t="s">
        <v>4</v>
      </c>
      <c r="C44" s="7" t="s">
        <v>7</v>
      </c>
      <c r="D44" s="7" t="s">
        <v>10</v>
      </c>
      <c r="E44" s="7" t="s">
        <v>12</v>
      </c>
      <c r="F44" s="7" t="s">
        <v>14</v>
      </c>
      <c r="G44" s="7" t="s">
        <v>16</v>
      </c>
      <c r="H44" s="7" t="s">
        <v>19</v>
      </c>
      <c r="I44" s="7" t="s">
        <v>22</v>
      </c>
      <c r="J44" s="7">
        <v>16.895979031749</v>
      </c>
      <c r="K44" s="7">
        <v>-95.951554257094</v>
      </c>
      <c r="L44" s="7" t="str">
        <f>HYPERLINK("https://maps.google.com/?q=16.8959790317487,-95.951554257093804", "🔗 Ver Mapa")</f>
        <v>🔗 Ver Mapa</v>
      </c>
    </row>
    <row r="45" spans="1:12">
      <c r="A45" s="6" t="s">
        <v>2</v>
      </c>
      <c r="B45" s="6" t="s">
        <v>4</v>
      </c>
      <c r="C45" s="6" t="s">
        <v>7</v>
      </c>
      <c r="D45" s="6" t="s">
        <v>10</v>
      </c>
      <c r="E45" s="6" t="s">
        <v>12</v>
      </c>
      <c r="F45" s="6" t="s">
        <v>14</v>
      </c>
      <c r="G45" s="6" t="s">
        <v>16</v>
      </c>
      <c r="H45" s="6" t="s">
        <v>19</v>
      </c>
      <c r="I45" s="6" t="s">
        <v>22</v>
      </c>
      <c r="J45" s="6">
        <v>16.896034911986</v>
      </c>
      <c r="K45" s="6">
        <v>-95.951769224537</v>
      </c>
      <c r="L45" s="6" t="str">
        <f>HYPERLINK("https://maps.google.com/?q=16.8960349119863,-95.951769224536903", "🔗 Ver Mapa")</f>
        <v>🔗 Ver Mapa</v>
      </c>
    </row>
    <row r="46" spans="1:12">
      <c r="A46" s="7" t="s">
        <v>2</v>
      </c>
      <c r="B46" s="7" t="s">
        <v>4</v>
      </c>
      <c r="C46" s="7" t="s">
        <v>7</v>
      </c>
      <c r="D46" s="7" t="s">
        <v>10</v>
      </c>
      <c r="E46" s="7" t="s">
        <v>12</v>
      </c>
      <c r="F46" s="7" t="s">
        <v>14</v>
      </c>
      <c r="G46" s="7" t="s">
        <v>16</v>
      </c>
      <c r="H46" s="7" t="s">
        <v>19</v>
      </c>
      <c r="I46" s="7" t="s">
        <v>22</v>
      </c>
      <c r="J46" s="7">
        <v>16.896087924386</v>
      </c>
      <c r="K46" s="7">
        <v>-95.951569740493</v>
      </c>
      <c r="L46" s="7" t="str">
        <f>HYPERLINK("https://maps.google.com/?q=16.8960879243857,-95.951569740492801", "🔗 Ver Mapa")</f>
        <v>🔗 Ver Mapa</v>
      </c>
    </row>
    <row r="47" spans="1:12">
      <c r="A47" s="6" t="s">
        <v>2</v>
      </c>
      <c r="B47" s="6" t="s">
        <v>4</v>
      </c>
      <c r="C47" s="6" t="s">
        <v>7</v>
      </c>
      <c r="D47" s="6" t="s">
        <v>10</v>
      </c>
      <c r="E47" s="6" t="s">
        <v>12</v>
      </c>
      <c r="F47" s="6" t="s">
        <v>14</v>
      </c>
      <c r="G47" s="6" t="s">
        <v>16</v>
      </c>
      <c r="H47" s="6" t="s">
        <v>19</v>
      </c>
      <c r="I47" s="6" t="s">
        <v>22</v>
      </c>
      <c r="J47" s="6">
        <v>16.896115757609</v>
      </c>
      <c r="K47" s="6">
        <v>-95.947885262566</v>
      </c>
      <c r="L47" s="6" t="str">
        <f>HYPERLINK("https://maps.google.com/?q=16.8961157576094,-95.947885262565606", "🔗 Ver Mapa")</f>
        <v>🔗 Ver Mapa</v>
      </c>
    </row>
    <row r="48" spans="1:12">
      <c r="A48" s="7" t="s">
        <v>2</v>
      </c>
      <c r="B48" s="7" t="s">
        <v>4</v>
      </c>
      <c r="C48" s="7" t="s">
        <v>7</v>
      </c>
      <c r="D48" s="7" t="s">
        <v>10</v>
      </c>
      <c r="E48" s="7" t="s">
        <v>12</v>
      </c>
      <c r="F48" s="7" t="s">
        <v>14</v>
      </c>
      <c r="G48" s="7" t="s">
        <v>16</v>
      </c>
      <c r="H48" s="7" t="s">
        <v>19</v>
      </c>
      <c r="I48" s="7" t="s">
        <v>22</v>
      </c>
      <c r="J48" s="7">
        <v>16.896185541289</v>
      </c>
      <c r="K48" s="7">
        <v>-95.950344635582</v>
      </c>
      <c r="L48" s="7" t="str">
        <f>HYPERLINK("https://maps.google.com/?q=16.8961855412889,-95.950344635581999", "🔗 Ver Mapa")</f>
        <v>🔗 Ver Mapa</v>
      </c>
    </row>
    <row r="49" spans="1:12">
      <c r="A49" s="6" t="s">
        <v>2</v>
      </c>
      <c r="B49" s="6" t="s">
        <v>4</v>
      </c>
      <c r="C49" s="6" t="s">
        <v>7</v>
      </c>
      <c r="D49" s="6" t="s">
        <v>10</v>
      </c>
      <c r="E49" s="6" t="s">
        <v>12</v>
      </c>
      <c r="F49" s="6" t="s">
        <v>14</v>
      </c>
      <c r="G49" s="6" t="s">
        <v>16</v>
      </c>
      <c r="H49" s="6" t="s">
        <v>19</v>
      </c>
      <c r="I49" s="6" t="s">
        <v>22</v>
      </c>
      <c r="J49" s="6">
        <v>16.896215113946</v>
      </c>
      <c r="K49" s="6">
        <v>-95.948199739916</v>
      </c>
      <c r="L49" s="6" t="str">
        <f>HYPERLINK("https://maps.google.com/?q=16.8962151139465,-95.948199739915594", "🔗 Ver Mapa")</f>
        <v>🔗 Ver Mapa</v>
      </c>
    </row>
    <row r="50" spans="1:12">
      <c r="A50" s="7" t="s">
        <v>2</v>
      </c>
      <c r="B50" s="7" t="s">
        <v>4</v>
      </c>
      <c r="C50" s="7" t="s">
        <v>7</v>
      </c>
      <c r="D50" s="7" t="s">
        <v>10</v>
      </c>
      <c r="E50" s="7" t="s">
        <v>12</v>
      </c>
      <c r="F50" s="7" t="s">
        <v>14</v>
      </c>
      <c r="G50" s="7" t="s">
        <v>16</v>
      </c>
      <c r="H50" s="7" t="s">
        <v>19</v>
      </c>
      <c r="I50" s="7" t="s">
        <v>22</v>
      </c>
      <c r="J50" s="7">
        <v>16.896344078384</v>
      </c>
      <c r="K50" s="7">
        <v>-95.948118421767</v>
      </c>
      <c r="L50" s="7" t="str">
        <f>HYPERLINK("https://maps.google.com/?q=16.8963440783841,-95.948118421767106", "🔗 Ver Mapa")</f>
        <v>🔗 Ver Mapa</v>
      </c>
    </row>
    <row r="51" spans="1:12">
      <c r="A51" s="6" t="s">
        <v>2</v>
      </c>
      <c r="B51" s="6" t="s">
        <v>4</v>
      </c>
      <c r="C51" s="6" t="s">
        <v>7</v>
      </c>
      <c r="D51" s="6" t="s">
        <v>10</v>
      </c>
      <c r="E51" s="6" t="s">
        <v>12</v>
      </c>
      <c r="F51" s="6" t="s">
        <v>14</v>
      </c>
      <c r="G51" s="6" t="s">
        <v>16</v>
      </c>
      <c r="H51" s="6" t="s">
        <v>19</v>
      </c>
      <c r="I51" s="6" t="s">
        <v>22</v>
      </c>
      <c r="J51" s="6">
        <v>16.896390393906</v>
      </c>
      <c r="K51" s="6">
        <v>-95.948338619713</v>
      </c>
      <c r="L51" s="6" t="str">
        <f>HYPERLINK("https://maps.google.com/?q=16.8963903939064,-95.9483386197127", "🔗 Ver Mapa")</f>
        <v>🔗 Ver Mapa</v>
      </c>
    </row>
    <row r="52" spans="1:12">
      <c r="A52" s="7" t="s">
        <v>2</v>
      </c>
      <c r="B52" s="7" t="s">
        <v>4</v>
      </c>
      <c r="C52" s="7" t="s">
        <v>7</v>
      </c>
      <c r="D52" s="7" t="s">
        <v>10</v>
      </c>
      <c r="E52" s="7" t="s">
        <v>12</v>
      </c>
      <c r="F52" s="7" t="s">
        <v>14</v>
      </c>
      <c r="G52" s="7" t="s">
        <v>16</v>
      </c>
      <c r="H52" s="7" t="s">
        <v>19</v>
      </c>
      <c r="I52" s="7" t="s">
        <v>22</v>
      </c>
      <c r="J52" s="7">
        <v>16.89647161312</v>
      </c>
      <c r="K52" s="7">
        <v>-95.948133034393</v>
      </c>
      <c r="L52" s="7" t="str">
        <f>HYPERLINK("https://maps.google.com/?q=16.8964716131198,-95.948133034393294", "🔗 Ver Mapa")</f>
        <v>🔗 Ver Mapa</v>
      </c>
    </row>
    <row r="53" spans="1:12">
      <c r="A53" s="6" t="s">
        <v>2</v>
      </c>
      <c r="B53" s="6" t="s">
        <v>4</v>
      </c>
      <c r="C53" s="6" t="s">
        <v>7</v>
      </c>
      <c r="D53" s="6" t="s">
        <v>10</v>
      </c>
      <c r="E53" s="6" t="s">
        <v>12</v>
      </c>
      <c r="F53" s="6" t="s">
        <v>14</v>
      </c>
      <c r="G53" s="6" t="s">
        <v>16</v>
      </c>
      <c r="H53" s="6" t="s">
        <v>19</v>
      </c>
      <c r="I53" s="6" t="s">
        <v>22</v>
      </c>
      <c r="J53" s="6">
        <v>16.896510109446</v>
      </c>
      <c r="K53" s="6">
        <v>-95.94833151786</v>
      </c>
      <c r="L53" s="6" t="str">
        <f>HYPERLINK("https://maps.google.com/?q=16.8965101094464,-95.948331517860495", "🔗 Ver Mapa")</f>
        <v>🔗 Ver Mapa</v>
      </c>
    </row>
    <row r="54" spans="1:12">
      <c r="A54" s="7" t="s">
        <v>2</v>
      </c>
      <c r="B54" s="7" t="s">
        <v>4</v>
      </c>
      <c r="C54" s="7" t="s">
        <v>7</v>
      </c>
      <c r="D54" s="7" t="s">
        <v>10</v>
      </c>
      <c r="E54" s="7" t="s">
        <v>12</v>
      </c>
      <c r="F54" s="7" t="s">
        <v>14</v>
      </c>
      <c r="G54" s="7" t="s">
        <v>16</v>
      </c>
      <c r="H54" s="7" t="s">
        <v>19</v>
      </c>
      <c r="I54" s="7" t="s">
        <v>22</v>
      </c>
      <c r="J54" s="7">
        <v>16.89660945376</v>
      </c>
      <c r="K54" s="7">
        <v>-95.950780495701</v>
      </c>
      <c r="L54" s="7" t="str">
        <f>HYPERLINK("https://maps.google.com/?q=16.8966094537604,-95.950780495700897", "🔗 Ver Mapa")</f>
        <v>🔗 Ver Mapa</v>
      </c>
    </row>
    <row r="55" spans="1:12">
      <c r="A55" s="6" t="s">
        <v>2</v>
      </c>
      <c r="B55" s="6" t="s">
        <v>4</v>
      </c>
      <c r="C55" s="6" t="s">
        <v>8</v>
      </c>
      <c r="D55" s="6" t="s">
        <v>10</v>
      </c>
      <c r="E55" s="6" t="s">
        <v>12</v>
      </c>
      <c r="F55" s="6" t="s">
        <v>14</v>
      </c>
      <c r="G55" s="6" t="s">
        <v>16</v>
      </c>
      <c r="H55" s="6" t="s">
        <v>20</v>
      </c>
      <c r="I55" s="6" t="s">
        <v>22</v>
      </c>
      <c r="J55" s="6">
        <v>16.932392436724</v>
      </c>
      <c r="K55" s="6">
        <v>-95.914702341104</v>
      </c>
      <c r="L55" s="6" t="str">
        <f>HYPERLINK("https://maps.google.com/?q=16.9323924367239,-95.914702341104402", "🔗 Ver Mapa")</f>
        <v>🔗 Ver Mapa</v>
      </c>
    </row>
    <row r="56" spans="1:12">
      <c r="A56" s="7" t="s">
        <v>2</v>
      </c>
      <c r="B56" s="7" t="s">
        <v>4</v>
      </c>
      <c r="C56" s="7" t="s">
        <v>8</v>
      </c>
      <c r="D56" s="7" t="s">
        <v>10</v>
      </c>
      <c r="E56" s="7" t="s">
        <v>12</v>
      </c>
      <c r="F56" s="7" t="s">
        <v>14</v>
      </c>
      <c r="G56" s="7" t="s">
        <v>16</v>
      </c>
      <c r="H56" s="7" t="s">
        <v>20</v>
      </c>
      <c r="I56" s="7" t="s">
        <v>22</v>
      </c>
      <c r="J56" s="7">
        <v>16.932861002657</v>
      </c>
      <c r="K56" s="7">
        <v>-95.916396670552</v>
      </c>
      <c r="L56" s="7" t="str">
        <f>HYPERLINK("https://maps.google.com/?q=16.9328610026568,-95.916396670552203", "🔗 Ver Mapa")</f>
        <v>🔗 Ver Mapa</v>
      </c>
    </row>
    <row r="57" spans="1:12">
      <c r="A57" s="6" t="s">
        <v>2</v>
      </c>
      <c r="B57" s="6" t="s">
        <v>4</v>
      </c>
      <c r="C57" s="6" t="s">
        <v>8</v>
      </c>
      <c r="D57" s="6" t="s">
        <v>10</v>
      </c>
      <c r="E57" s="6" t="s">
        <v>12</v>
      </c>
      <c r="F57" s="6" t="s">
        <v>14</v>
      </c>
      <c r="G57" s="6" t="s">
        <v>16</v>
      </c>
      <c r="H57" s="6" t="s">
        <v>20</v>
      </c>
      <c r="I57" s="6" t="s">
        <v>22</v>
      </c>
      <c r="J57" s="6">
        <v>16.933009427828</v>
      </c>
      <c r="K57" s="6">
        <v>-95.916061180391</v>
      </c>
      <c r="L57" s="6" t="str">
        <f>HYPERLINK("https://maps.google.com/?q=16.9330094278281,-95.916061180391296", "🔗 Ver Mapa")</f>
        <v>🔗 Ver Mapa</v>
      </c>
    </row>
    <row r="58" spans="1:12">
      <c r="A58" s="7" t="s">
        <v>2</v>
      </c>
      <c r="B58" s="7" t="s">
        <v>4</v>
      </c>
      <c r="C58" s="7" t="s">
        <v>8</v>
      </c>
      <c r="D58" s="7" t="s">
        <v>10</v>
      </c>
      <c r="E58" s="7" t="s">
        <v>12</v>
      </c>
      <c r="F58" s="7" t="s">
        <v>14</v>
      </c>
      <c r="G58" s="7" t="s">
        <v>16</v>
      </c>
      <c r="H58" s="7" t="s">
        <v>20</v>
      </c>
      <c r="I58" s="7" t="s">
        <v>22</v>
      </c>
      <c r="J58" s="7">
        <v>16.933040002657</v>
      </c>
      <c r="K58" s="7">
        <v>-95.915067966238</v>
      </c>
      <c r="L58" s="7" t="str">
        <f>HYPERLINK("https://maps.google.com/?q=16.9330400026568,-95.915067966238198", "🔗 Ver Mapa")</f>
        <v>🔗 Ver Mapa</v>
      </c>
    </row>
    <row r="59" spans="1:12">
      <c r="A59" s="6" t="s">
        <v>2</v>
      </c>
      <c r="B59" s="6" t="s">
        <v>4</v>
      </c>
      <c r="C59" s="6" t="s">
        <v>8</v>
      </c>
      <c r="D59" s="6" t="s">
        <v>10</v>
      </c>
      <c r="E59" s="6" t="s">
        <v>12</v>
      </c>
      <c r="F59" s="6" t="s">
        <v>14</v>
      </c>
      <c r="G59" s="6" t="s">
        <v>16</v>
      </c>
      <c r="H59" s="6" t="s">
        <v>20</v>
      </c>
      <c r="I59" s="6" t="s">
        <v>22</v>
      </c>
      <c r="J59" s="6">
        <v>16.933194417462</v>
      </c>
      <c r="K59" s="6">
        <v>-95.918150921497</v>
      </c>
      <c r="L59" s="6" t="str">
        <f>HYPERLINK("https://maps.google.com/?q=16.9331944174615,-95.918150921496903", "🔗 Ver Mapa")</f>
        <v>🔗 Ver Mapa</v>
      </c>
    </row>
    <row r="60" spans="1:12">
      <c r="A60" s="7" t="s">
        <v>2</v>
      </c>
      <c r="B60" s="7" t="s">
        <v>4</v>
      </c>
      <c r="C60" s="7" t="s">
        <v>8</v>
      </c>
      <c r="D60" s="7" t="s">
        <v>10</v>
      </c>
      <c r="E60" s="7" t="s">
        <v>12</v>
      </c>
      <c r="F60" s="7" t="s">
        <v>14</v>
      </c>
      <c r="G60" s="7" t="s">
        <v>16</v>
      </c>
      <c r="H60" s="7" t="s">
        <v>20</v>
      </c>
      <c r="I60" s="7" t="s">
        <v>22</v>
      </c>
      <c r="J60" s="7">
        <v>16.933211285618</v>
      </c>
      <c r="K60" s="7">
        <v>-95.918773341104</v>
      </c>
      <c r="L60" s="7" t="str">
        <f>HYPERLINK("https://maps.google.com/?q=16.9332112856177,-95.918773341104497", "🔗 Ver Mapa")</f>
        <v>🔗 Ver Mapa</v>
      </c>
    </row>
    <row r="61" spans="1:12">
      <c r="A61" s="6" t="s">
        <v>2</v>
      </c>
      <c r="B61" s="6" t="s">
        <v>4</v>
      </c>
      <c r="C61" s="6" t="s">
        <v>8</v>
      </c>
      <c r="D61" s="6" t="s">
        <v>10</v>
      </c>
      <c r="E61" s="6" t="s">
        <v>12</v>
      </c>
      <c r="F61" s="6" t="s">
        <v>14</v>
      </c>
      <c r="G61" s="6" t="s">
        <v>16</v>
      </c>
      <c r="H61" s="6" t="s">
        <v>20</v>
      </c>
      <c r="I61" s="6" t="s">
        <v>22</v>
      </c>
      <c r="J61" s="6">
        <v>16.933230607129</v>
      </c>
      <c r="K61" s="6">
        <v>-95.914042658895</v>
      </c>
      <c r="L61" s="6" t="str">
        <f>HYPERLINK("https://maps.google.com/?q=16.9332306071293,-95.914042658895198", "🔗 Ver Mapa")</f>
        <v>🔗 Ver Mapa</v>
      </c>
    </row>
    <row r="62" spans="1:12">
      <c r="A62" s="7" t="s">
        <v>2</v>
      </c>
      <c r="B62" s="7" t="s">
        <v>4</v>
      </c>
      <c r="C62" s="7" t="s">
        <v>8</v>
      </c>
      <c r="D62" s="7" t="s">
        <v>10</v>
      </c>
      <c r="E62" s="7" t="s">
        <v>12</v>
      </c>
      <c r="F62" s="7" t="s">
        <v>14</v>
      </c>
      <c r="G62" s="7" t="s">
        <v>16</v>
      </c>
      <c r="H62" s="7" t="s">
        <v>20</v>
      </c>
      <c r="I62" s="7" t="s">
        <v>22</v>
      </c>
      <c r="J62" s="7">
        <v>16.93348115378</v>
      </c>
      <c r="K62" s="7">
        <v>-95.919043658896</v>
      </c>
      <c r="L62" s="7" t="str">
        <f>HYPERLINK("https://maps.google.com/?q=16.93348115378,-95.919043658895504", "🔗 Ver Mapa")</f>
        <v>🔗 Ver Mapa</v>
      </c>
    </row>
    <row r="63" spans="1:12">
      <c r="A63" s="6" t="s">
        <v>2</v>
      </c>
      <c r="B63" s="6" t="s">
        <v>4</v>
      </c>
      <c r="C63" s="6" t="s">
        <v>8</v>
      </c>
      <c r="D63" s="6" t="s">
        <v>10</v>
      </c>
      <c r="E63" s="6" t="s">
        <v>12</v>
      </c>
      <c r="F63" s="6" t="s">
        <v>14</v>
      </c>
      <c r="G63" s="6" t="s">
        <v>16</v>
      </c>
      <c r="H63" s="6" t="s">
        <v>20</v>
      </c>
      <c r="I63" s="6" t="s">
        <v>22</v>
      </c>
      <c r="J63" s="6">
        <v>16.933505078219</v>
      </c>
      <c r="K63" s="6">
        <v>-95.920567023313</v>
      </c>
      <c r="L63" s="6" t="str">
        <f>HYPERLINK("https://maps.google.com/?q=16.9335050782187,-95.920567023313495", "🔗 Ver Mapa")</f>
        <v>🔗 Ver Mapa</v>
      </c>
    </row>
    <row r="64" spans="1:12">
      <c r="A64" s="7" t="s">
        <v>2</v>
      </c>
      <c r="B64" s="7" t="s">
        <v>4</v>
      </c>
      <c r="C64" s="7" t="s">
        <v>8</v>
      </c>
      <c r="D64" s="7" t="s">
        <v>10</v>
      </c>
      <c r="E64" s="7" t="s">
        <v>12</v>
      </c>
      <c r="F64" s="7" t="s">
        <v>14</v>
      </c>
      <c r="G64" s="7" t="s">
        <v>16</v>
      </c>
      <c r="H64" s="7" t="s">
        <v>20</v>
      </c>
      <c r="I64" s="7" t="s">
        <v>22</v>
      </c>
      <c r="J64" s="7">
        <v>16.933635210052</v>
      </c>
      <c r="K64" s="7">
        <v>-95.920422670552</v>
      </c>
      <c r="L64" s="7" t="str">
        <f>HYPERLINK("https://maps.google.com/?q=16.9336352100517,-95.920422670552199", "🔗 Ver Mapa")</f>
        <v>🔗 Ver Mapa</v>
      </c>
    </row>
    <row r="65" spans="1:12">
      <c r="A65" s="6" t="s">
        <v>2</v>
      </c>
      <c r="B65" s="6" t="s">
        <v>4</v>
      </c>
      <c r="C65" s="6" t="s">
        <v>8</v>
      </c>
      <c r="D65" s="6" t="s">
        <v>10</v>
      </c>
      <c r="E65" s="6" t="s">
        <v>12</v>
      </c>
      <c r="F65" s="6" t="s">
        <v>14</v>
      </c>
      <c r="G65" s="6" t="s">
        <v>16</v>
      </c>
      <c r="H65" s="6" t="s">
        <v>20</v>
      </c>
      <c r="I65" s="6" t="s">
        <v>22</v>
      </c>
      <c r="J65" s="6">
        <v>16.933692285615</v>
      </c>
      <c r="K65" s="6">
        <v>-95.916094705522</v>
      </c>
      <c r="L65" s="6" t="str">
        <f>HYPERLINK("https://maps.google.com/?q=16.9336922856145,-95.916094705522397", "🔗 Ver Mapa")</f>
        <v>🔗 Ver Mapa</v>
      </c>
    </row>
    <row r="66" spans="1:12">
      <c r="A66" s="7" t="s">
        <v>2</v>
      </c>
      <c r="B66" s="7" t="s">
        <v>4</v>
      </c>
      <c r="C66" s="7" t="s">
        <v>8</v>
      </c>
      <c r="D66" s="7" t="s">
        <v>10</v>
      </c>
      <c r="E66" s="7" t="s">
        <v>12</v>
      </c>
      <c r="F66" s="7" t="s">
        <v>14</v>
      </c>
      <c r="G66" s="7" t="s">
        <v>16</v>
      </c>
      <c r="H66" s="7" t="s">
        <v>20</v>
      </c>
      <c r="I66" s="7" t="s">
        <v>22</v>
      </c>
      <c r="J66" s="7">
        <v>16.933706775966</v>
      </c>
      <c r="K66" s="7">
        <v>-95.920438</v>
      </c>
      <c r="L66" s="7" t="str">
        <f>HYPERLINK("https://maps.google.com/?q=16.9337067759655,-95.920438000000004", "🔗 Ver Mapa")</f>
        <v>🔗 Ver Mapa</v>
      </c>
    </row>
    <row r="67" spans="1:12">
      <c r="A67" s="6" t="s">
        <v>2</v>
      </c>
      <c r="B67" s="6" t="s">
        <v>4</v>
      </c>
      <c r="C67" s="6" t="s">
        <v>8</v>
      </c>
      <c r="D67" s="6" t="s">
        <v>10</v>
      </c>
      <c r="E67" s="6" t="s">
        <v>12</v>
      </c>
      <c r="F67" s="6" t="s">
        <v>14</v>
      </c>
      <c r="G67" s="6" t="s">
        <v>16</v>
      </c>
      <c r="H67" s="6" t="s">
        <v>20</v>
      </c>
      <c r="I67" s="6" t="s">
        <v>22</v>
      </c>
      <c r="J67" s="6">
        <v>16.93386151655</v>
      </c>
      <c r="K67" s="6">
        <v>-95.918009335662</v>
      </c>
      <c r="L67" s="6" t="str">
        <f>HYPERLINK("https://maps.google.com/?q=16.9338615165496,-95.918009335662305", "🔗 Ver Mapa")</f>
        <v>🔗 Ver Mapa</v>
      </c>
    </row>
    <row r="68" spans="1:12">
      <c r="A68" s="7" t="s">
        <v>2</v>
      </c>
      <c r="B68" s="7" t="s">
        <v>4</v>
      </c>
      <c r="C68" s="7" t="s">
        <v>8</v>
      </c>
      <c r="D68" s="7" t="s">
        <v>10</v>
      </c>
      <c r="E68" s="7" t="s">
        <v>12</v>
      </c>
      <c r="F68" s="7" t="s">
        <v>14</v>
      </c>
      <c r="G68" s="7" t="s">
        <v>16</v>
      </c>
      <c r="H68" s="7" t="s">
        <v>20</v>
      </c>
      <c r="I68" s="7" t="s">
        <v>22</v>
      </c>
      <c r="J68" s="7">
        <v>16.934024191069</v>
      </c>
      <c r="K68" s="7">
        <v>-95.919396119497</v>
      </c>
      <c r="L68" s="7" t="str">
        <f>HYPERLINK("https://maps.google.com/?q=16.9340241910688,-95.919396119497193", "🔗 Ver Mapa")</f>
        <v>🔗 Ver Mapa</v>
      </c>
    </row>
    <row r="69" spans="1:12">
      <c r="A69" s="6" t="s">
        <v>2</v>
      </c>
      <c r="B69" s="6" t="s">
        <v>4</v>
      </c>
      <c r="C69" s="6" t="s">
        <v>8</v>
      </c>
      <c r="D69" s="6" t="s">
        <v>10</v>
      </c>
      <c r="E69" s="6" t="s">
        <v>12</v>
      </c>
      <c r="F69" s="6" t="s">
        <v>14</v>
      </c>
      <c r="G69" s="6" t="s">
        <v>16</v>
      </c>
      <c r="H69" s="6" t="s">
        <v>20</v>
      </c>
      <c r="I69" s="6" t="s">
        <v>22</v>
      </c>
      <c r="J69" s="6">
        <v>16.934093002657</v>
      </c>
      <c r="K69" s="6">
        <v>-95.916129682209</v>
      </c>
      <c r="L69" s="6" t="str">
        <f>HYPERLINK("https://maps.google.com/?q=16.9340930026569,-95.916129682208606", "🔗 Ver Mapa")</f>
        <v>🔗 Ver Mapa</v>
      </c>
    </row>
    <row r="70" spans="1:12">
      <c r="A70" s="7" t="s">
        <v>2</v>
      </c>
      <c r="B70" s="7" t="s">
        <v>4</v>
      </c>
      <c r="C70" s="7" t="s">
        <v>8</v>
      </c>
      <c r="D70" s="7" t="s">
        <v>10</v>
      </c>
      <c r="E70" s="7" t="s">
        <v>12</v>
      </c>
      <c r="F70" s="7" t="s">
        <v>14</v>
      </c>
      <c r="G70" s="7" t="s">
        <v>16</v>
      </c>
      <c r="H70" s="7" t="s">
        <v>20</v>
      </c>
      <c r="I70" s="7" t="s">
        <v>22</v>
      </c>
      <c r="J70" s="7">
        <v>16.934336002657</v>
      </c>
      <c r="K70" s="7">
        <v>-95.916265647239</v>
      </c>
      <c r="L70" s="7" t="str">
        <f>HYPERLINK("https://maps.google.com/?q=16.934336002657,-95.916265647238703", "🔗 Ver Mapa")</f>
        <v>🔗 Ver Mapa</v>
      </c>
    </row>
    <row r="71" spans="1:12">
      <c r="A71" s="6" t="s">
        <v>2</v>
      </c>
      <c r="B71" s="6" t="s">
        <v>4</v>
      </c>
      <c r="C71" s="6" t="s">
        <v>8</v>
      </c>
      <c r="D71" s="6" t="s">
        <v>10</v>
      </c>
      <c r="E71" s="6" t="s">
        <v>12</v>
      </c>
      <c r="F71" s="6" t="s">
        <v>14</v>
      </c>
      <c r="G71" s="6" t="s">
        <v>16</v>
      </c>
      <c r="H71" s="6" t="s">
        <v>20</v>
      </c>
      <c r="I71" s="6" t="s">
        <v>22</v>
      </c>
      <c r="J71" s="6">
        <v>16.935804492958</v>
      </c>
      <c r="K71" s="6">
        <v>-95.918772658896</v>
      </c>
      <c r="L71" s="6" t="str">
        <f>HYPERLINK("https://maps.google.com/?q=16.9358044929583,-95.918772658895506", "🔗 Ver Mapa")</f>
        <v>🔗 Ver Mapa</v>
      </c>
    </row>
    <row r="72" spans="1:12">
      <c r="A72" s="7" t="s">
        <v>2</v>
      </c>
      <c r="B72" s="7" t="s">
        <v>4</v>
      </c>
      <c r="C72" s="7" t="s">
        <v>8</v>
      </c>
      <c r="D72" s="7" t="s">
        <v>10</v>
      </c>
      <c r="E72" s="7" t="s">
        <v>12</v>
      </c>
      <c r="F72" s="7" t="s">
        <v>14</v>
      </c>
      <c r="G72" s="7" t="s">
        <v>16</v>
      </c>
      <c r="H72" s="7" t="s">
        <v>20</v>
      </c>
      <c r="I72" s="7" t="s">
        <v>22</v>
      </c>
      <c r="J72" s="7">
        <v>16.935836719714</v>
      </c>
      <c r="K72" s="7">
        <v>-95.922199023313</v>
      </c>
      <c r="L72" s="7" t="str">
        <f>HYPERLINK("https://maps.google.com/?q=16.9358367197143,-95.922199023313397", "🔗 Ver Mapa")</f>
        <v>🔗 Ver Mapa</v>
      </c>
    </row>
    <row r="73" spans="1:12">
      <c r="A73" s="6" t="s">
        <v>2</v>
      </c>
      <c r="B73" s="6" t="s">
        <v>4</v>
      </c>
      <c r="C73" s="6" t="s">
        <v>8</v>
      </c>
      <c r="D73" s="6" t="s">
        <v>10</v>
      </c>
      <c r="E73" s="6" t="s">
        <v>12</v>
      </c>
      <c r="F73" s="6" t="s">
        <v>14</v>
      </c>
      <c r="G73" s="6" t="s">
        <v>16</v>
      </c>
      <c r="H73" s="6" t="s">
        <v>20</v>
      </c>
      <c r="I73" s="6" t="s">
        <v>22</v>
      </c>
      <c r="J73" s="6">
        <v>16.935846644129</v>
      </c>
      <c r="K73" s="6">
        <v>-95.920536105241</v>
      </c>
      <c r="L73" s="6" t="str">
        <f>HYPERLINK("https://maps.google.com/?q=16.9358466441287,-95.920536105241297", "🔗 Ver Mapa")</f>
        <v>🔗 Ver Mapa</v>
      </c>
    </row>
    <row r="74" spans="1:12">
      <c r="A74" s="7" t="s">
        <v>2</v>
      </c>
      <c r="B74" s="7" t="s">
        <v>4</v>
      </c>
      <c r="C74" s="7" t="s">
        <v>8</v>
      </c>
      <c r="D74" s="7" t="s">
        <v>10</v>
      </c>
      <c r="E74" s="7" t="s">
        <v>12</v>
      </c>
      <c r="F74" s="7" t="s">
        <v>14</v>
      </c>
      <c r="G74" s="7" t="s">
        <v>16</v>
      </c>
      <c r="H74" s="7" t="s">
        <v>20</v>
      </c>
      <c r="I74" s="7" t="s">
        <v>22</v>
      </c>
      <c r="J74" s="7">
        <v>16.935965362555</v>
      </c>
      <c r="K74" s="7">
        <v>-95.922954227387</v>
      </c>
      <c r="L74" s="7" t="str">
        <f>HYPERLINK("https://maps.google.com/?q=16.9359653625552,-95.922954227387294", "🔗 Ver Mapa")</f>
        <v>🔗 Ver Mapa</v>
      </c>
    </row>
    <row r="75" spans="1:12">
      <c r="A75" s="6" t="s">
        <v>2</v>
      </c>
      <c r="B75" s="6" t="s">
        <v>4</v>
      </c>
      <c r="C75" s="6" t="s">
        <v>8</v>
      </c>
      <c r="D75" s="6" t="s">
        <v>10</v>
      </c>
      <c r="E75" s="6" t="s">
        <v>12</v>
      </c>
      <c r="F75" s="6" t="s">
        <v>14</v>
      </c>
      <c r="G75" s="6" t="s">
        <v>16</v>
      </c>
      <c r="H75" s="6" t="s">
        <v>20</v>
      </c>
      <c r="I75" s="6" t="s">
        <v>22</v>
      </c>
      <c r="J75" s="6">
        <v>16.935989487715</v>
      </c>
      <c r="K75" s="6">
        <v>-95.923021294478</v>
      </c>
      <c r="L75" s="6" t="str">
        <f>HYPERLINK("https://maps.google.com/?q=16.9359894877145,-95.923021294477607", "🔗 Ver Mapa")</f>
        <v>🔗 Ver Mapa</v>
      </c>
    </row>
    <row r="76" spans="1:12">
      <c r="A76" s="7" t="s">
        <v>2</v>
      </c>
      <c r="B76" s="7" t="s">
        <v>4</v>
      </c>
      <c r="C76" s="7" t="s">
        <v>8</v>
      </c>
      <c r="D76" s="7" t="s">
        <v>10</v>
      </c>
      <c r="E76" s="7" t="s">
        <v>12</v>
      </c>
      <c r="F76" s="7" t="s">
        <v>14</v>
      </c>
      <c r="G76" s="7" t="s">
        <v>16</v>
      </c>
      <c r="H76" s="7" t="s">
        <v>20</v>
      </c>
      <c r="I76" s="7" t="s">
        <v>22</v>
      </c>
      <c r="J76" s="7">
        <v>16.936163058831</v>
      </c>
      <c r="K76" s="7">
        <v>-95.916265312597</v>
      </c>
      <c r="L76" s="7" t="str">
        <f>HYPERLINK("https://maps.google.com/?q=16.9361630588312,-95.916265312596707", "🔗 Ver Mapa")</f>
        <v>🔗 Ver Mapa</v>
      </c>
    </row>
    <row r="77" spans="1:12">
      <c r="A77" s="6" t="s">
        <v>2</v>
      </c>
      <c r="B77" s="6" t="s">
        <v>4</v>
      </c>
      <c r="C77" s="6" t="s">
        <v>8</v>
      </c>
      <c r="D77" s="6" t="s">
        <v>10</v>
      </c>
      <c r="E77" s="6" t="s">
        <v>12</v>
      </c>
      <c r="F77" s="6" t="s">
        <v>14</v>
      </c>
      <c r="G77" s="6" t="s">
        <v>16</v>
      </c>
      <c r="H77" s="6" t="s">
        <v>20</v>
      </c>
      <c r="I77" s="6" t="s">
        <v>22</v>
      </c>
      <c r="J77" s="6">
        <v>16.936225927068</v>
      </c>
      <c r="K77" s="6">
        <v>-95.921821329448</v>
      </c>
      <c r="L77" s="6" t="str">
        <f>HYPERLINK("https://maps.google.com/?q=16.9362259270677,-95.921821329447795", "🔗 Ver Mapa")</f>
        <v>🔗 Ver Mapa</v>
      </c>
    </row>
    <row r="78" spans="1:12">
      <c r="A78" s="7" t="s">
        <v>2</v>
      </c>
      <c r="B78" s="7" t="s">
        <v>4</v>
      </c>
      <c r="C78" s="7" t="s">
        <v>8</v>
      </c>
      <c r="D78" s="7" t="s">
        <v>10</v>
      </c>
      <c r="E78" s="7" t="s">
        <v>12</v>
      </c>
      <c r="F78" s="7" t="s">
        <v>14</v>
      </c>
      <c r="G78" s="7" t="s">
        <v>16</v>
      </c>
      <c r="H78" s="7" t="s">
        <v>20</v>
      </c>
      <c r="I78" s="7" t="s">
        <v>22</v>
      </c>
      <c r="J78" s="7">
        <v>16.936430002657</v>
      </c>
      <c r="K78" s="7">
        <v>-95.916185682209</v>
      </c>
      <c r="L78" s="7" t="str">
        <f>HYPERLINK("https://maps.google.com/?q=16.9364300026574,-95.916185682208905", "🔗 Ver Mapa")</f>
        <v>🔗 Ver Mapa</v>
      </c>
    </row>
    <row r="79" spans="1:12">
      <c r="A79" s="6" t="s">
        <v>2</v>
      </c>
      <c r="B79" s="6" t="s">
        <v>4</v>
      </c>
      <c r="C79" s="6" t="s">
        <v>8</v>
      </c>
      <c r="D79" s="6" t="s">
        <v>10</v>
      </c>
      <c r="E79" s="6" t="s">
        <v>12</v>
      </c>
      <c r="F79" s="6" t="s">
        <v>14</v>
      </c>
      <c r="G79" s="6" t="s">
        <v>16</v>
      </c>
      <c r="H79" s="6" t="s">
        <v>20</v>
      </c>
      <c r="I79" s="6" t="s">
        <v>22</v>
      </c>
      <c r="J79" s="6">
        <v>16.936514771341</v>
      </c>
      <c r="K79" s="6">
        <v>-95.916380311962</v>
      </c>
      <c r="L79" s="6" t="str">
        <f>HYPERLINK("https://maps.google.com/?q=16.9365147713409,-95.916380311962499", "🔗 Ver Mapa")</f>
        <v>🔗 Ver Mapa</v>
      </c>
    </row>
    <row r="80" spans="1:12">
      <c r="A80" s="7" t="s">
        <v>2</v>
      </c>
      <c r="B80" s="7" t="s">
        <v>4</v>
      </c>
      <c r="C80" s="7" t="s">
        <v>8</v>
      </c>
      <c r="D80" s="7" t="s">
        <v>10</v>
      </c>
      <c r="E80" s="7" t="s">
        <v>12</v>
      </c>
      <c r="F80" s="7" t="s">
        <v>14</v>
      </c>
      <c r="G80" s="7" t="s">
        <v>16</v>
      </c>
      <c r="H80" s="7" t="s">
        <v>20</v>
      </c>
      <c r="I80" s="7" t="s">
        <v>22</v>
      </c>
      <c r="J80" s="7">
        <v>16.936605436782</v>
      </c>
      <c r="K80" s="7">
        <v>-95.915735317791</v>
      </c>
      <c r="L80" s="7" t="str">
        <f>HYPERLINK("https://maps.google.com/?q=16.936605436782,-95.915735317791004", "🔗 Ver Mapa")</f>
        <v>🔗 Ver Mapa</v>
      </c>
    </row>
    <row r="81" spans="1:12">
      <c r="A81" s="6" t="s">
        <v>2</v>
      </c>
      <c r="B81" s="6" t="s">
        <v>4</v>
      </c>
      <c r="C81" s="6" t="s">
        <v>8</v>
      </c>
      <c r="D81" s="6" t="s">
        <v>10</v>
      </c>
      <c r="E81" s="6" t="s">
        <v>12</v>
      </c>
      <c r="F81" s="6" t="s">
        <v>14</v>
      </c>
      <c r="G81" s="6" t="s">
        <v>16</v>
      </c>
      <c r="H81" s="6" t="s">
        <v>20</v>
      </c>
      <c r="I81" s="6" t="s">
        <v>22</v>
      </c>
      <c r="J81" s="6">
        <v>16.936628556982</v>
      </c>
      <c r="K81" s="6">
        <v>-95.916345862694</v>
      </c>
      <c r="L81" s="6" t="str">
        <f>HYPERLINK("https://maps.google.com/?q=16.9366285569817,-95.9163458626942", "🔗 Ver Mapa")</f>
        <v>🔗 Ver Mapa</v>
      </c>
    </row>
    <row r="82" spans="1:12">
      <c r="A82" s="7" t="s">
        <v>2</v>
      </c>
      <c r="B82" s="7" t="s">
        <v>4</v>
      </c>
      <c r="C82" s="7" t="s">
        <v>8</v>
      </c>
      <c r="D82" s="7" t="s">
        <v>10</v>
      </c>
      <c r="E82" s="7" t="s">
        <v>12</v>
      </c>
      <c r="F82" s="7" t="s">
        <v>14</v>
      </c>
      <c r="G82" s="7" t="s">
        <v>16</v>
      </c>
      <c r="H82" s="7" t="s">
        <v>20</v>
      </c>
      <c r="I82" s="7" t="s">
        <v>22</v>
      </c>
      <c r="J82" s="7">
        <v>16.936792134403</v>
      </c>
      <c r="K82" s="7">
        <v>-95.918969341104</v>
      </c>
      <c r="L82" s="7" t="str">
        <f>HYPERLINK("https://maps.google.com/?q=16.936792134403,-95.918969341104301", "🔗 Ver Mapa")</f>
        <v>🔗 Ver Mapa</v>
      </c>
    </row>
    <row r="83" spans="1:12">
      <c r="A83" s="6" t="s">
        <v>2</v>
      </c>
      <c r="B83" s="6" t="s">
        <v>4</v>
      </c>
      <c r="C83" s="6" t="s">
        <v>8</v>
      </c>
      <c r="D83" s="6" t="s">
        <v>10</v>
      </c>
      <c r="E83" s="6" t="s">
        <v>12</v>
      </c>
      <c r="F83" s="6" t="s">
        <v>14</v>
      </c>
      <c r="G83" s="6" t="s">
        <v>16</v>
      </c>
      <c r="H83" s="6" t="s">
        <v>20</v>
      </c>
      <c r="I83" s="6" t="s">
        <v>22</v>
      </c>
      <c r="J83" s="6">
        <v>16.936798436785</v>
      </c>
      <c r="K83" s="6">
        <v>-95.915725341104</v>
      </c>
      <c r="L83" s="6" t="str">
        <f>HYPERLINK("https://maps.google.com/?q=16.9367984367846,-95.915725341104306", "🔗 Ver Mapa")</f>
        <v>🔗 Ver Mapa</v>
      </c>
    </row>
    <row r="84" spans="1:12">
      <c r="A84" s="7" t="s">
        <v>2</v>
      </c>
      <c r="B84" s="7" t="s">
        <v>4</v>
      </c>
      <c r="C84" s="7" t="s">
        <v>8</v>
      </c>
      <c r="D84" s="7" t="s">
        <v>10</v>
      </c>
      <c r="E84" s="7" t="s">
        <v>12</v>
      </c>
      <c r="F84" s="7" t="s">
        <v>14</v>
      </c>
      <c r="G84" s="7" t="s">
        <v>16</v>
      </c>
      <c r="H84" s="7" t="s">
        <v>20</v>
      </c>
      <c r="I84" s="7" t="s">
        <v>22</v>
      </c>
      <c r="J84" s="7">
        <v>16.936833700274</v>
      </c>
      <c r="K84" s="7">
        <v>-95.918401369404</v>
      </c>
      <c r="L84" s="7" t="str">
        <f>HYPERLINK("https://maps.google.com/?q=16.9368337002743,-95.918401369403796", "🔗 Ver Mapa")</f>
        <v>🔗 Ver Mapa</v>
      </c>
    </row>
    <row r="85" spans="1:12">
      <c r="A85" s="6" t="s">
        <v>2</v>
      </c>
      <c r="B85" s="6" t="s">
        <v>4</v>
      </c>
      <c r="C85" s="6" t="s">
        <v>8</v>
      </c>
      <c r="D85" s="6" t="s">
        <v>10</v>
      </c>
      <c r="E85" s="6" t="s">
        <v>12</v>
      </c>
      <c r="F85" s="6" t="s">
        <v>14</v>
      </c>
      <c r="G85" s="6" t="s">
        <v>16</v>
      </c>
      <c r="H85" s="6" t="s">
        <v>20</v>
      </c>
      <c r="I85" s="6" t="s">
        <v>22</v>
      </c>
      <c r="J85" s="6">
        <v>16.936900644125</v>
      </c>
      <c r="K85" s="6">
        <v>-95.916189294478</v>
      </c>
      <c r="L85" s="6" t="str">
        <f>HYPERLINK("https://maps.google.com/?q=16.9369006441254,-95.916189294477604", "🔗 Ver Mapa")</f>
        <v>🔗 Ver Mapa</v>
      </c>
    </row>
    <row r="86" spans="1:12">
      <c r="A86" s="7" t="s">
        <v>2</v>
      </c>
      <c r="B86" s="7" t="s">
        <v>4</v>
      </c>
      <c r="C86" s="7" t="s">
        <v>8</v>
      </c>
      <c r="D86" s="7" t="s">
        <v>10</v>
      </c>
      <c r="E86" s="7" t="s">
        <v>12</v>
      </c>
      <c r="F86" s="7" t="s">
        <v>14</v>
      </c>
      <c r="G86" s="7" t="s">
        <v>16</v>
      </c>
      <c r="H86" s="7" t="s">
        <v>20</v>
      </c>
      <c r="I86" s="7" t="s">
        <v>22</v>
      </c>
      <c r="J86" s="7">
        <v>16.936941719722</v>
      </c>
      <c r="K86" s="7">
        <v>-95.915722011657</v>
      </c>
      <c r="L86" s="7" t="str">
        <f>HYPERLINK("https://maps.google.com/?q=16.9369417197221,-95.915722011656698", "🔗 Ver Mapa")</f>
        <v>🔗 Ver Mapa</v>
      </c>
    </row>
    <row r="87" spans="1:12">
      <c r="A87" s="6" t="s">
        <v>2</v>
      </c>
      <c r="B87" s="6" t="s">
        <v>4</v>
      </c>
      <c r="C87" s="6" t="s">
        <v>8</v>
      </c>
      <c r="D87" s="6" t="s">
        <v>10</v>
      </c>
      <c r="E87" s="6" t="s">
        <v>12</v>
      </c>
      <c r="F87" s="6" t="s">
        <v>14</v>
      </c>
      <c r="G87" s="6" t="s">
        <v>16</v>
      </c>
      <c r="H87" s="6" t="s">
        <v>20</v>
      </c>
      <c r="I87" s="6" t="s">
        <v>22</v>
      </c>
      <c r="J87" s="6">
        <v>16.93732420999</v>
      </c>
      <c r="K87" s="6">
        <v>-95.915703682209</v>
      </c>
      <c r="L87" s="6" t="str">
        <f>HYPERLINK("https://maps.google.com/?q=16.9373242099895,-95.915703682208999", "🔗 Ver Mapa")</f>
        <v>🔗 Ver Mapa</v>
      </c>
    </row>
    <row r="88" spans="1:12">
      <c r="A88" s="7" t="s">
        <v>2</v>
      </c>
      <c r="B88" s="7" t="s">
        <v>4</v>
      </c>
      <c r="C88" s="7" t="s">
        <v>8</v>
      </c>
      <c r="D88" s="7" t="s">
        <v>10</v>
      </c>
      <c r="E88" s="7" t="s">
        <v>12</v>
      </c>
      <c r="F88" s="7" t="s">
        <v>14</v>
      </c>
      <c r="G88" s="7" t="s">
        <v>16</v>
      </c>
      <c r="H88" s="7" t="s">
        <v>20</v>
      </c>
      <c r="I88" s="7" t="s">
        <v>22</v>
      </c>
      <c r="J88" s="7">
        <v>16.937431249841</v>
      </c>
      <c r="K88" s="7">
        <v>-95.917785</v>
      </c>
      <c r="L88" s="7" t="str">
        <f>HYPERLINK("https://maps.google.com/?q=16.9374312498414,-95.917785000000094", "🔗 Ver Mapa")</f>
        <v>🔗 Ver Mapa</v>
      </c>
    </row>
    <row r="89" spans="1:12">
      <c r="A89" s="6" t="s">
        <v>2</v>
      </c>
      <c r="B89" s="6" t="s">
        <v>4</v>
      </c>
      <c r="C89" s="6" t="s">
        <v>8</v>
      </c>
      <c r="D89" s="6" t="s">
        <v>10</v>
      </c>
      <c r="E89" s="6" t="s">
        <v>12</v>
      </c>
      <c r="F89" s="6" t="s">
        <v>14</v>
      </c>
      <c r="G89" s="6" t="s">
        <v>16</v>
      </c>
      <c r="H89" s="6" t="s">
        <v>20</v>
      </c>
      <c r="I89" s="6" t="s">
        <v>22</v>
      </c>
      <c r="J89" s="6">
        <v>16.93754895823</v>
      </c>
      <c r="K89" s="6">
        <v>-95.918826879797</v>
      </c>
      <c r="L89" s="6" t="str">
        <f>HYPERLINK("https://maps.google.com/?q=16.9375489582302,-95.918826879796697", "🔗 Ver Mapa")</f>
        <v>🔗 Ver Mapa</v>
      </c>
    </row>
    <row r="90" spans="1:12">
      <c r="A90" s="7" t="s">
        <v>2</v>
      </c>
      <c r="B90" s="7" t="s">
        <v>4</v>
      </c>
      <c r="C90" s="7" t="s">
        <v>8</v>
      </c>
      <c r="D90" s="7" t="s">
        <v>10</v>
      </c>
      <c r="E90" s="7" t="s">
        <v>12</v>
      </c>
      <c r="F90" s="7" t="s">
        <v>14</v>
      </c>
      <c r="G90" s="7" t="s">
        <v>16</v>
      </c>
      <c r="H90" s="7" t="s">
        <v>20</v>
      </c>
      <c r="I90" s="7" t="s">
        <v>22</v>
      </c>
      <c r="J90" s="7">
        <v>16.937617169106</v>
      </c>
      <c r="K90" s="7">
        <v>-95.915877658896</v>
      </c>
      <c r="L90" s="7" t="str">
        <f>HYPERLINK("https://maps.google.com/?q=16.9376171691065,-95.915877658895596", "🔗 Ver Mapa")</f>
        <v>🔗 Ver Mapa</v>
      </c>
    </row>
    <row r="91" spans="1:12">
      <c r="A91" s="6" t="s">
        <v>2</v>
      </c>
      <c r="B91" s="6" t="s">
        <v>4</v>
      </c>
      <c r="C91" s="6" t="s">
        <v>8</v>
      </c>
      <c r="D91" s="6" t="s">
        <v>10</v>
      </c>
      <c r="E91" s="6" t="s">
        <v>12</v>
      </c>
      <c r="F91" s="6" t="s">
        <v>14</v>
      </c>
      <c r="G91" s="6" t="s">
        <v>16</v>
      </c>
      <c r="H91" s="6" t="s">
        <v>20</v>
      </c>
      <c r="I91" s="6" t="s">
        <v>22</v>
      </c>
      <c r="J91" s="6">
        <v>16.938023285586</v>
      </c>
      <c r="K91" s="6">
        <v>-95.918752317791</v>
      </c>
      <c r="L91" s="6" t="str">
        <f>HYPERLINK("https://maps.google.com/?q=16.9380232855856,-95.918752317790904", "🔗 Ver Mapa")</f>
        <v>🔗 Ver Mapa</v>
      </c>
    </row>
    <row r="92" spans="1:12">
      <c r="A92" s="7" t="s">
        <v>2</v>
      </c>
      <c r="B92" s="7" t="s">
        <v>4</v>
      </c>
      <c r="C92" s="7" t="s">
        <v>8</v>
      </c>
      <c r="D92" s="7" t="s">
        <v>10</v>
      </c>
      <c r="E92" s="7" t="s">
        <v>12</v>
      </c>
      <c r="F92" s="7" t="s">
        <v>14</v>
      </c>
      <c r="G92" s="7" t="s">
        <v>16</v>
      </c>
      <c r="H92" s="7" t="s">
        <v>20</v>
      </c>
      <c r="I92" s="7" t="s">
        <v>22</v>
      </c>
      <c r="J92" s="7">
        <v>16.938134457148</v>
      </c>
      <c r="K92" s="7">
        <v>-95.916087553555</v>
      </c>
      <c r="L92" s="7" t="str">
        <f>HYPERLINK("https://maps.google.com/?q=16.9381344571478,-95.916087553554803", "🔗 Ver Mapa")</f>
        <v>🔗 Ver Mapa</v>
      </c>
    </row>
    <row r="93" spans="1:12">
      <c r="A93" s="6" t="s">
        <v>2</v>
      </c>
      <c r="B93" s="6" t="s">
        <v>4</v>
      </c>
      <c r="C93" s="6" t="s">
        <v>8</v>
      </c>
      <c r="D93" s="6" t="s">
        <v>10</v>
      </c>
      <c r="E93" s="6" t="s">
        <v>12</v>
      </c>
      <c r="F93" s="6" t="s">
        <v>14</v>
      </c>
      <c r="G93" s="6" t="s">
        <v>16</v>
      </c>
      <c r="H93" s="6" t="s">
        <v>20</v>
      </c>
      <c r="I93" s="6" t="s">
        <v>22</v>
      </c>
      <c r="J93" s="6">
        <v>16.938148927048</v>
      </c>
      <c r="K93" s="6">
        <v>-95.916306352761</v>
      </c>
      <c r="L93" s="6" t="str">
        <f>HYPERLINK("https://maps.google.com/?q=16.9381489270485,-95.916306352761396", "🔗 Ver Mapa")</f>
        <v>🔗 Ver Mapa</v>
      </c>
    </row>
    <row r="94" spans="1:12">
      <c r="A94" s="7" t="s">
        <v>2</v>
      </c>
      <c r="B94" s="7" t="s">
        <v>4</v>
      </c>
      <c r="C94" s="7" t="s">
        <v>8</v>
      </c>
      <c r="D94" s="7" t="s">
        <v>10</v>
      </c>
      <c r="E94" s="7" t="s">
        <v>12</v>
      </c>
      <c r="F94" s="7" t="s">
        <v>14</v>
      </c>
      <c r="G94" s="7" t="s">
        <v>16</v>
      </c>
      <c r="H94" s="7" t="s">
        <v>20</v>
      </c>
      <c r="I94" s="7" t="s">
        <v>22</v>
      </c>
      <c r="J94" s="7">
        <v>16.938166323389</v>
      </c>
      <c r="K94" s="7">
        <v>-95.916339664829</v>
      </c>
      <c r="L94" s="7" t="str">
        <f>HYPERLINK("https://maps.google.com/?q=16.9381663233894,-95.916339664829096", "🔗 Ver Mapa")</f>
        <v>🔗 Ver Mapa</v>
      </c>
    </row>
    <row r="95" spans="1:12">
      <c r="A95" s="6" t="s">
        <v>2</v>
      </c>
      <c r="B95" s="6" t="s">
        <v>4</v>
      </c>
      <c r="C95" s="6" t="s">
        <v>8</v>
      </c>
      <c r="D95" s="6" t="s">
        <v>10</v>
      </c>
      <c r="E95" s="6" t="s">
        <v>12</v>
      </c>
      <c r="F95" s="6" t="s">
        <v>14</v>
      </c>
      <c r="G95" s="6" t="s">
        <v>16</v>
      </c>
      <c r="H95" s="6" t="s">
        <v>20</v>
      </c>
      <c r="I95" s="6" t="s">
        <v>22</v>
      </c>
      <c r="J95" s="6">
        <v>16.938438568508</v>
      </c>
      <c r="K95" s="6">
        <v>-95.917219364418</v>
      </c>
      <c r="L95" s="6" t="str">
        <f>HYPERLINK("https://maps.google.com/?q=16.9384385685081,-95.917219364418102", "🔗 Ver Mapa")</f>
        <v>🔗 Ver Mapa</v>
      </c>
    </row>
    <row r="96" spans="1:12">
      <c r="A96" s="7" t="s">
        <v>2</v>
      </c>
      <c r="B96" s="7" t="s">
        <v>4</v>
      </c>
      <c r="C96" s="7" t="s">
        <v>8</v>
      </c>
      <c r="D96" s="7" t="s">
        <v>10</v>
      </c>
      <c r="E96" s="7" t="s">
        <v>12</v>
      </c>
      <c r="F96" s="7" t="s">
        <v>14</v>
      </c>
      <c r="G96" s="7" t="s">
        <v>16</v>
      </c>
      <c r="H96" s="7" t="s">
        <v>20</v>
      </c>
      <c r="I96" s="7" t="s">
        <v>22</v>
      </c>
      <c r="J96" s="7">
        <v>16.938570417279</v>
      </c>
      <c r="K96" s="7">
        <v>-95.917981924991</v>
      </c>
      <c r="L96" s="7" t="str">
        <f>HYPERLINK("https://maps.google.com/?q=16.9385704172793,-95.917981924990599", "🔗 Ver Mapa")</f>
        <v>🔗 Ver Mapa</v>
      </c>
    </row>
    <row r="97" spans="1:12">
      <c r="A97" s="6" t="s">
        <v>2</v>
      </c>
      <c r="B97" s="6" t="s">
        <v>4</v>
      </c>
      <c r="C97" s="6" t="s">
        <v>8</v>
      </c>
      <c r="D97" s="6" t="s">
        <v>10</v>
      </c>
      <c r="E97" s="6" t="s">
        <v>12</v>
      </c>
      <c r="F97" s="6" t="s">
        <v>14</v>
      </c>
      <c r="G97" s="6" t="s">
        <v>16</v>
      </c>
      <c r="H97" s="6" t="s">
        <v>20</v>
      </c>
      <c r="I97" s="6" t="s">
        <v>22</v>
      </c>
      <c r="J97" s="6">
        <v>16.938777209965</v>
      </c>
      <c r="K97" s="6">
        <v>-95.917122023313</v>
      </c>
      <c r="L97" s="6" t="str">
        <f>HYPERLINK("https://maps.google.com/?q=16.938777209965,-95.917122023313496", "🔗 Ver Mapa")</f>
        <v>🔗 Ver Mapa</v>
      </c>
    </row>
    <row r="98" spans="1:12">
      <c r="A98" s="7" t="s">
        <v>2</v>
      </c>
      <c r="B98" s="7" t="s">
        <v>4</v>
      </c>
      <c r="C98" s="7" t="s">
        <v>8</v>
      </c>
      <c r="D98" s="7" t="s">
        <v>10</v>
      </c>
      <c r="E98" s="7" t="s">
        <v>12</v>
      </c>
      <c r="F98" s="7" t="s">
        <v>14</v>
      </c>
      <c r="G98" s="7" t="s">
        <v>16</v>
      </c>
      <c r="H98" s="7" t="s">
        <v>20</v>
      </c>
      <c r="I98" s="7" t="s">
        <v>22</v>
      </c>
      <c r="J98" s="7">
        <v>16.938898002658</v>
      </c>
      <c r="K98" s="7">
        <v>-95.917016364418</v>
      </c>
      <c r="L98" s="7" t="str">
        <f>HYPERLINK("https://maps.google.com/?q=16.9388980026578,-95.917016364418004", "🔗 Ver Mapa")</f>
        <v>🔗 Ver Mapa</v>
      </c>
    </row>
    <row r="99" spans="1:12">
      <c r="A99" s="6" t="s">
        <v>2</v>
      </c>
      <c r="B99" s="6" t="s">
        <v>4</v>
      </c>
      <c r="C99" s="6" t="s">
        <v>8</v>
      </c>
      <c r="D99" s="6" t="s">
        <v>10</v>
      </c>
      <c r="E99" s="6" t="s">
        <v>12</v>
      </c>
      <c r="F99" s="6" t="s">
        <v>14</v>
      </c>
      <c r="G99" s="6" t="s">
        <v>16</v>
      </c>
      <c r="H99" s="6" t="s">
        <v>20</v>
      </c>
      <c r="I99" s="6" t="s">
        <v>22</v>
      </c>
      <c r="J99" s="6">
        <v>16.939002349647</v>
      </c>
      <c r="K99" s="6">
        <v>-95.917395</v>
      </c>
      <c r="L99" s="6" t="str">
        <f>HYPERLINK("https://maps.google.com/?q=16.9390023496475,-95.917394999999999", "🔗 Ver Mapa")</f>
        <v>🔗 Ver Mapa</v>
      </c>
    </row>
    <row r="100" spans="1:12">
      <c r="A100" s="7" t="s">
        <v>2</v>
      </c>
      <c r="B100" s="7" t="s">
        <v>4</v>
      </c>
      <c r="C100" s="7" t="s">
        <v>8</v>
      </c>
      <c r="D100" s="7" t="s">
        <v>10</v>
      </c>
      <c r="E100" s="7" t="s">
        <v>12</v>
      </c>
      <c r="F100" s="7" t="s">
        <v>14</v>
      </c>
      <c r="G100" s="7" t="s">
        <v>16</v>
      </c>
      <c r="H100" s="7" t="s">
        <v>20</v>
      </c>
      <c r="I100" s="7" t="s">
        <v>22</v>
      </c>
      <c r="J100" s="7">
        <v>16.939173851418</v>
      </c>
      <c r="K100" s="7">
        <v>-95.918308976686</v>
      </c>
      <c r="L100" s="7" t="str">
        <f>HYPERLINK("https://maps.google.com/?q=16.9391738514183,-95.918308976686205", "🔗 Ver Mapa")</f>
        <v>🔗 Ver Mapa</v>
      </c>
    </row>
    <row r="101" spans="1:12">
      <c r="A101" s="6" t="s">
        <v>2</v>
      </c>
      <c r="B101" s="6" t="s">
        <v>4</v>
      </c>
      <c r="C101" s="6" t="s">
        <v>8</v>
      </c>
      <c r="D101" s="6" t="s">
        <v>10</v>
      </c>
      <c r="E101" s="6" t="s">
        <v>12</v>
      </c>
      <c r="F101" s="6" t="s">
        <v>14</v>
      </c>
      <c r="G101" s="6" t="s">
        <v>16</v>
      </c>
      <c r="H101" s="6" t="s">
        <v>20</v>
      </c>
      <c r="I101" s="6" t="s">
        <v>22</v>
      </c>
      <c r="J101" s="6">
        <v>16.939266285577</v>
      </c>
      <c r="K101" s="6">
        <v>-95.917939</v>
      </c>
      <c r="L101" s="6" t="str">
        <f>HYPERLINK("https://maps.google.com/?q=16.9392662855774,-95.917938999999905", "🔗 Ver Mapa")</f>
        <v>🔗 Ver Mapa</v>
      </c>
    </row>
    <row r="102" spans="1:12">
      <c r="A102" s="7" t="s">
        <v>2</v>
      </c>
      <c r="B102" s="7" t="s">
        <v>4</v>
      </c>
      <c r="C102" s="7" t="s">
        <v>8</v>
      </c>
      <c r="D102" s="7" t="s">
        <v>10</v>
      </c>
      <c r="E102" s="7" t="s">
        <v>12</v>
      </c>
      <c r="F102" s="7" t="s">
        <v>14</v>
      </c>
      <c r="G102" s="7" t="s">
        <v>16</v>
      </c>
      <c r="H102" s="7" t="s">
        <v>20</v>
      </c>
      <c r="I102" s="7" t="s">
        <v>22</v>
      </c>
      <c r="J102" s="7">
        <v>16.939281719738</v>
      </c>
      <c r="K102" s="7">
        <v>-95.918481594863</v>
      </c>
      <c r="L102" s="7" t="str">
        <f>HYPERLINK("https://maps.google.com/?q=16.9392817197384,-95.918481594862897", "🔗 Ver Mapa")</f>
        <v>🔗 Ver Mapa</v>
      </c>
    </row>
    <row r="103" spans="1:12">
      <c r="A103" s="6" t="s">
        <v>2</v>
      </c>
      <c r="B103" s="6" t="s">
        <v>4</v>
      </c>
      <c r="C103" s="6" t="s">
        <v>8</v>
      </c>
      <c r="D103" s="6" t="s">
        <v>10</v>
      </c>
      <c r="E103" s="6" t="s">
        <v>12</v>
      </c>
      <c r="F103" s="6" t="s">
        <v>14</v>
      </c>
      <c r="G103" s="6" t="s">
        <v>16</v>
      </c>
      <c r="H103" s="6" t="s">
        <v>20</v>
      </c>
      <c r="I103" s="6" t="s">
        <v>22</v>
      </c>
      <c r="J103" s="6">
        <v>16.940033785119</v>
      </c>
      <c r="K103" s="6">
        <v>-95.919471988343</v>
      </c>
      <c r="L103" s="6" t="str">
        <f>HYPERLINK("https://maps.google.com/?q=16.9400337851189,-95.919471988343204", "🔗 Ver Mapa")</f>
        <v>🔗 Ver Mapa</v>
      </c>
    </row>
    <row r="104" spans="1:12">
      <c r="A104" s="7" t="s">
        <v>2</v>
      </c>
      <c r="B104" s="7" t="s">
        <v>4</v>
      </c>
      <c r="C104" s="7" t="s">
        <v>8</v>
      </c>
      <c r="D104" s="7" t="s">
        <v>10</v>
      </c>
      <c r="E104" s="7" t="s">
        <v>12</v>
      </c>
      <c r="F104" s="7" t="s">
        <v>14</v>
      </c>
      <c r="G104" s="7" t="s">
        <v>16</v>
      </c>
      <c r="H104" s="7" t="s">
        <v>20</v>
      </c>
      <c r="I104" s="7" t="s">
        <v>22</v>
      </c>
      <c r="J104" s="7">
        <v>16.940751361203</v>
      </c>
      <c r="K104" s="7">
        <v>-95.919716658895</v>
      </c>
      <c r="L104" s="7" t="str">
        <f>HYPERLINK("https://maps.google.com/?q=16.9407513612034,-95.919716658895496", "🔗 Ver Mapa")</f>
        <v>🔗 Ver Mapa</v>
      </c>
    </row>
    <row r="105" spans="1:12">
      <c r="A105" s="6" t="s">
        <v>26</v>
      </c>
      <c r="B105" s="6" t="s">
        <v>27</v>
      </c>
      <c r="C105" s="6" t="s">
        <v>40</v>
      </c>
      <c r="D105" s="6" t="s">
        <v>29</v>
      </c>
      <c r="E105" s="6" t="s">
        <v>30</v>
      </c>
      <c r="F105" s="6" t="s">
        <v>31</v>
      </c>
      <c r="G105" s="6" t="s">
        <v>32</v>
      </c>
      <c r="H105" s="6" t="s">
        <v>33</v>
      </c>
      <c r="I105" s="6" t="s">
        <v>22</v>
      </c>
      <c r="J105" s="6">
        <v>17.063958</v>
      </c>
      <c r="K105" s="6">
        <v>-96.704391</v>
      </c>
      <c r="L105" s="6" t="str">
        <f>HYPERLINK("https://maps.google.com/?q=17.063958,-96.704391", "🔗 Ver Mapa")</f>
        <v>🔗 Ver Mapa</v>
      </c>
    </row>
    <row r="106" spans="1:12">
      <c r="A106" s="7" t="s">
        <v>26</v>
      </c>
      <c r="B106" s="7" t="s">
        <v>27</v>
      </c>
      <c r="C106" s="7" t="s">
        <v>40</v>
      </c>
      <c r="D106" s="7" t="s">
        <v>29</v>
      </c>
      <c r="E106" s="7" t="s">
        <v>30</v>
      </c>
      <c r="F106" s="7" t="s">
        <v>31</v>
      </c>
      <c r="G106" s="7" t="s">
        <v>32</v>
      </c>
      <c r="H106" s="7" t="s">
        <v>33</v>
      </c>
      <c r="I106" s="7" t="s">
        <v>22</v>
      </c>
      <c r="J106" s="7">
        <v>17.0685477</v>
      </c>
      <c r="K106" s="7" t="s">
        <v>34</v>
      </c>
      <c r="L106" s="7" t="str">
        <f>HYPERLINK("https://maps.google.com/?q=17.0685477,-96.720284 ", "🔗 Ver Mapa")</f>
        <v>🔗 Ver Mapa</v>
      </c>
    </row>
    <row r="107" spans="1:12">
      <c r="A107" s="6" t="s">
        <v>26</v>
      </c>
      <c r="B107" s="6" t="s">
        <v>27</v>
      </c>
      <c r="C107" s="6" t="s">
        <v>41</v>
      </c>
      <c r="D107" s="6" t="s">
        <v>29</v>
      </c>
      <c r="E107" s="6" t="s">
        <v>36</v>
      </c>
      <c r="F107" s="6" t="s">
        <v>42</v>
      </c>
      <c r="G107" s="6" t="s">
        <v>43</v>
      </c>
      <c r="H107" s="6" t="s">
        <v>44</v>
      </c>
      <c r="I107" s="6" t="s">
        <v>22</v>
      </c>
      <c r="J107" s="6">
        <v>15.862374</v>
      </c>
      <c r="K107" s="6">
        <v>-97.071559</v>
      </c>
      <c r="L107" s="6" t="str">
        <f>HYPERLINK("https://maps.google.com/?q=15.862374,-97.071559", "🔗 Ver Mapa")</f>
        <v>🔗 Ver Mapa</v>
      </c>
    </row>
    <row r="108" spans="1:12">
      <c r="A108" s="7" t="s">
        <v>45</v>
      </c>
      <c r="B108" s="7" t="s">
        <v>46</v>
      </c>
      <c r="C108" s="7" t="s">
        <v>47</v>
      </c>
      <c r="D108" s="7" t="s">
        <v>48</v>
      </c>
      <c r="E108" s="7" t="s">
        <v>49</v>
      </c>
      <c r="F108" s="7" t="s">
        <v>50</v>
      </c>
      <c r="G108" s="7" t="s">
        <v>51</v>
      </c>
      <c r="H108" s="7" t="s">
        <v>52</v>
      </c>
      <c r="I108" s="7" t="s">
        <v>22</v>
      </c>
      <c r="J108" s="7">
        <v>18.208139638635</v>
      </c>
      <c r="K108" s="7">
        <v>-96.969312962883</v>
      </c>
      <c r="L108" s="7" t="str">
        <f>HYPERLINK("https://maps.google.com/?q=18.208139638635096,-96.96931296288324", "🔗 Ver Mapa")</f>
        <v>🔗 Ver Mapa</v>
      </c>
    </row>
    <row r="109" spans="1:12">
      <c r="A109" s="6" t="s">
        <v>45</v>
      </c>
      <c r="B109" s="6" t="s">
        <v>46</v>
      </c>
      <c r="C109" s="6" t="s">
        <v>53</v>
      </c>
      <c r="D109" s="6" t="s">
        <v>48</v>
      </c>
      <c r="E109" s="6" t="s">
        <v>54</v>
      </c>
      <c r="F109" s="6" t="s">
        <v>55</v>
      </c>
      <c r="G109" s="6" t="s">
        <v>56</v>
      </c>
      <c r="H109" s="6" t="s">
        <v>57</v>
      </c>
      <c r="I109" s="6" t="s">
        <v>22</v>
      </c>
      <c r="J109" s="6">
        <v>17.502939764116</v>
      </c>
      <c r="K109" s="6">
        <v>-97.724100473789</v>
      </c>
      <c r="L109" s="6" t="str">
        <f>HYPERLINK("https://maps.google.com/?q=17.502939764116455,-97.72410047378865", "🔗 Ver Mapa")</f>
        <v>🔗 Ver Mapa</v>
      </c>
    </row>
    <row r="110" spans="1:12">
      <c r="A110" s="7" t="s">
        <v>58</v>
      </c>
      <c r="B110" s="7" t="s">
        <v>59</v>
      </c>
      <c r="C110" s="7" t="s">
        <v>60</v>
      </c>
      <c r="D110" s="7" t="s">
        <v>61</v>
      </c>
      <c r="E110" s="7" t="s">
        <v>36</v>
      </c>
      <c r="F110" s="7" t="s">
        <v>62</v>
      </c>
      <c r="G110" s="7" t="s">
        <v>63</v>
      </c>
      <c r="H110" s="7" t="s">
        <v>64</v>
      </c>
      <c r="I110" s="7" t="s">
        <v>22</v>
      </c>
      <c r="J110" s="7">
        <v>16.216172</v>
      </c>
      <c r="K110" s="7">
        <v>-98.185975</v>
      </c>
      <c r="L110" s="7" t="str">
        <f>HYPERLINK("https://maps.google.com/?q=16.216172,-98.185974999999999", "🔗 Ver Mapa")</f>
        <v>🔗 Ver Mapa</v>
      </c>
    </row>
    <row r="111" spans="1:12">
      <c r="A111" s="6" t="s">
        <v>58</v>
      </c>
      <c r="B111" s="6" t="s">
        <v>59</v>
      </c>
      <c r="C111" s="6" t="s">
        <v>60</v>
      </c>
      <c r="D111" s="6" t="s">
        <v>61</v>
      </c>
      <c r="E111" s="6" t="s">
        <v>36</v>
      </c>
      <c r="F111" s="6" t="s">
        <v>62</v>
      </c>
      <c r="G111" s="6" t="s">
        <v>63</v>
      </c>
      <c r="H111" s="6" t="s">
        <v>64</v>
      </c>
      <c r="I111" s="6" t="s">
        <v>22</v>
      </c>
      <c r="J111" s="6">
        <v>16.216244</v>
      </c>
      <c r="K111" s="6">
        <v>-98.18591</v>
      </c>
      <c r="L111" s="6" t="str">
        <f>HYPERLINK("https://maps.google.com/?q=16.216244,-98.185910000000007", "🔗 Ver Mapa")</f>
        <v>🔗 Ver Mapa</v>
      </c>
    </row>
    <row r="112" spans="1:12">
      <c r="A112" s="7" t="s">
        <v>58</v>
      </c>
      <c r="B112" s="7" t="s">
        <v>59</v>
      </c>
      <c r="C112" s="7" t="s">
        <v>60</v>
      </c>
      <c r="D112" s="7" t="s">
        <v>61</v>
      </c>
      <c r="E112" s="7" t="s">
        <v>36</v>
      </c>
      <c r="F112" s="7" t="s">
        <v>62</v>
      </c>
      <c r="G112" s="7" t="s">
        <v>63</v>
      </c>
      <c r="H112" s="7" t="s">
        <v>64</v>
      </c>
      <c r="I112" s="7" t="s">
        <v>22</v>
      </c>
      <c r="J112" s="7">
        <v>16.21668</v>
      </c>
      <c r="K112" s="7">
        <v>-98.186357</v>
      </c>
      <c r="L112" s="7" t="str">
        <f>HYPERLINK("https://maps.google.com/?q=16.21668,-98.186357000000001", "🔗 Ver Mapa")</f>
        <v>🔗 Ver Mapa</v>
      </c>
    </row>
    <row r="113" spans="1:12">
      <c r="A113" s="6" t="s">
        <v>58</v>
      </c>
      <c r="B113" s="6" t="s">
        <v>59</v>
      </c>
      <c r="C113" s="6" t="s">
        <v>60</v>
      </c>
      <c r="D113" s="6" t="s">
        <v>61</v>
      </c>
      <c r="E113" s="6" t="s">
        <v>36</v>
      </c>
      <c r="F113" s="6" t="s">
        <v>62</v>
      </c>
      <c r="G113" s="6" t="s">
        <v>63</v>
      </c>
      <c r="H113" s="6" t="s">
        <v>64</v>
      </c>
      <c r="I113" s="6" t="s">
        <v>22</v>
      </c>
      <c r="J113" s="6">
        <v>16.216725</v>
      </c>
      <c r="K113" s="6">
        <v>-98.186301</v>
      </c>
      <c r="L113" s="6" t="str">
        <f>HYPERLINK("https://maps.google.com/?q=16.216725,-98.186301", "🔗 Ver Mapa")</f>
        <v>🔗 Ver Mapa</v>
      </c>
    </row>
    <row r="114" spans="1:12">
      <c r="A114" s="7" t="s">
        <v>58</v>
      </c>
      <c r="B114" s="7" t="s">
        <v>59</v>
      </c>
      <c r="C114" s="7" t="s">
        <v>60</v>
      </c>
      <c r="D114" s="7" t="s">
        <v>61</v>
      </c>
      <c r="E114" s="7" t="s">
        <v>36</v>
      </c>
      <c r="F114" s="7" t="s">
        <v>62</v>
      </c>
      <c r="G114" s="7" t="s">
        <v>63</v>
      </c>
      <c r="H114" s="7" t="s">
        <v>64</v>
      </c>
      <c r="I114" s="7" t="s">
        <v>22</v>
      </c>
      <c r="J114" s="7">
        <v>16.217097</v>
      </c>
      <c r="K114" s="7" t="s">
        <v>65</v>
      </c>
      <c r="L114" s="7" t="str">
        <f>HYPERLINK("https://maps.google.com/?q=16.217097,-98.186775999999995	", "🔗 Ver Mapa")</f>
        <v>🔗 Ver Mapa</v>
      </c>
    </row>
    <row r="115" spans="1:12">
      <c r="A115" s="6" t="s">
        <v>58</v>
      </c>
      <c r="B115" s="6" t="s">
        <v>59</v>
      </c>
      <c r="C115" s="6" t="s">
        <v>60</v>
      </c>
      <c r="D115" s="6" t="s">
        <v>61</v>
      </c>
      <c r="E115" s="6" t="s">
        <v>36</v>
      </c>
      <c r="F115" s="6" t="s">
        <v>62</v>
      </c>
      <c r="G115" s="6" t="s">
        <v>63</v>
      </c>
      <c r="H115" s="6" t="s">
        <v>64</v>
      </c>
      <c r="I115" s="6" t="s">
        <v>22</v>
      </c>
      <c r="J115" s="6">
        <v>16.217169</v>
      </c>
      <c r="K115" s="6">
        <v>-98.186682</v>
      </c>
      <c r="L115" s="6" t="str">
        <f>HYPERLINK("https://maps.google.com/?q=16.217169,-98.186682000000005", "🔗 Ver Mapa")</f>
        <v>🔗 Ver Mapa</v>
      </c>
    </row>
    <row r="116" spans="1:12">
      <c r="A116" s="7" t="s">
        <v>58</v>
      </c>
      <c r="B116" s="7" t="s">
        <v>59</v>
      </c>
      <c r="C116" s="7" t="s">
        <v>60</v>
      </c>
      <c r="D116" s="7" t="s">
        <v>61</v>
      </c>
      <c r="E116" s="7" t="s">
        <v>36</v>
      </c>
      <c r="F116" s="7" t="s">
        <v>62</v>
      </c>
      <c r="G116" s="7" t="s">
        <v>63</v>
      </c>
      <c r="H116" s="7" t="s">
        <v>64</v>
      </c>
      <c r="I116" s="7" t="s">
        <v>22</v>
      </c>
      <c r="J116" s="7">
        <v>16.217605</v>
      </c>
      <c r="K116" s="7">
        <v>-98.187176</v>
      </c>
      <c r="L116" s="7" t="str">
        <f>HYPERLINK("https://maps.google.com/?q=16.217605,-98.187175999999994", "🔗 Ver Mapa")</f>
        <v>🔗 Ver Mapa</v>
      </c>
    </row>
    <row r="117" spans="1:12">
      <c r="A117" s="6" t="s">
        <v>58</v>
      </c>
      <c r="B117" s="6" t="s">
        <v>59</v>
      </c>
      <c r="C117" s="6" t="s">
        <v>60</v>
      </c>
      <c r="D117" s="6" t="s">
        <v>61</v>
      </c>
      <c r="E117" s="6" t="s">
        <v>36</v>
      </c>
      <c r="F117" s="6" t="s">
        <v>62</v>
      </c>
      <c r="G117" s="6" t="s">
        <v>63</v>
      </c>
      <c r="H117" s="6" t="s">
        <v>64</v>
      </c>
      <c r="I117" s="6" t="s">
        <v>22</v>
      </c>
      <c r="J117" s="6">
        <v>16.217608</v>
      </c>
      <c r="K117" s="6">
        <v>-98.187186</v>
      </c>
      <c r="L117" s="6" t="str">
        <f>HYPERLINK("https://maps.google.com/?q=16.217608,-98.187185999999997", "🔗 Ver Mapa")</f>
        <v>🔗 Ver Mapa</v>
      </c>
    </row>
    <row r="118" spans="1:12">
      <c r="A118" s="7" t="s">
        <v>58</v>
      </c>
      <c r="B118" s="7" t="s">
        <v>59</v>
      </c>
      <c r="C118" s="7" t="s">
        <v>60</v>
      </c>
      <c r="D118" s="7" t="s">
        <v>61</v>
      </c>
      <c r="E118" s="7" t="s">
        <v>36</v>
      </c>
      <c r="F118" s="7" t="s">
        <v>62</v>
      </c>
      <c r="G118" s="7" t="s">
        <v>63</v>
      </c>
      <c r="H118" s="7" t="s">
        <v>64</v>
      </c>
      <c r="I118" s="7" t="s">
        <v>22</v>
      </c>
      <c r="J118" s="7">
        <v>16.217659</v>
      </c>
      <c r="K118" s="7">
        <v>-98.187111</v>
      </c>
      <c r="L118" s="7" t="str">
        <f>HYPERLINK("https://maps.google.com/?q=16.217659,-98.187111000000002", "🔗 Ver Mapa")</f>
        <v>🔗 Ver Mapa</v>
      </c>
    </row>
    <row r="119" spans="1:12">
      <c r="A119" s="6" t="s">
        <v>58</v>
      </c>
      <c r="B119" s="6" t="s">
        <v>59</v>
      </c>
      <c r="C119" s="6" t="s">
        <v>60</v>
      </c>
      <c r="D119" s="6" t="s">
        <v>61</v>
      </c>
      <c r="E119" s="6" t="s">
        <v>36</v>
      </c>
      <c r="F119" s="6" t="s">
        <v>62</v>
      </c>
      <c r="G119" s="6" t="s">
        <v>63</v>
      </c>
      <c r="H119" s="6" t="s">
        <v>64</v>
      </c>
      <c r="I119" s="6" t="s">
        <v>22</v>
      </c>
      <c r="J119" s="6">
        <v>16.218022</v>
      </c>
      <c r="K119" s="6">
        <v>-98.18753</v>
      </c>
      <c r="L119" s="6" t="str">
        <f>HYPERLINK("https://maps.google.com/?q=16.218022,-98.187529999999995", "🔗 Ver Mapa")</f>
        <v>🔗 Ver Mapa</v>
      </c>
    </row>
    <row r="120" spans="1:12">
      <c r="A120" s="7" t="s">
        <v>58</v>
      </c>
      <c r="B120" s="7" t="s">
        <v>59</v>
      </c>
      <c r="C120" s="7" t="s">
        <v>60</v>
      </c>
      <c r="D120" s="7" t="s">
        <v>61</v>
      </c>
      <c r="E120" s="7" t="s">
        <v>36</v>
      </c>
      <c r="F120" s="7" t="s">
        <v>62</v>
      </c>
      <c r="G120" s="7" t="s">
        <v>63</v>
      </c>
      <c r="H120" s="7" t="s">
        <v>64</v>
      </c>
      <c r="I120" s="7" t="s">
        <v>22</v>
      </c>
      <c r="J120" s="7">
        <v>16.218975</v>
      </c>
      <c r="K120" s="7">
        <v>-98.188359</v>
      </c>
      <c r="L120" s="7" t="str">
        <f>HYPERLINK("https://maps.google.com/?q=16.218975,-98.188359000000005", "🔗 Ver Mapa")</f>
        <v>🔗 Ver Mapa</v>
      </c>
    </row>
    <row r="121" spans="1:12">
      <c r="A121" s="6" t="s">
        <v>58</v>
      </c>
      <c r="B121" s="6" t="s">
        <v>59</v>
      </c>
      <c r="C121" s="6" t="s">
        <v>60</v>
      </c>
      <c r="D121" s="6" t="s">
        <v>61</v>
      </c>
      <c r="E121" s="6" t="s">
        <v>36</v>
      </c>
      <c r="F121" s="6" t="s">
        <v>62</v>
      </c>
      <c r="G121" s="6" t="s">
        <v>63</v>
      </c>
      <c r="H121" s="6" t="s">
        <v>64</v>
      </c>
      <c r="I121" s="6" t="s">
        <v>22</v>
      </c>
      <c r="J121" s="6">
        <v>16.219873</v>
      </c>
      <c r="K121" s="6">
        <v>-98.189188</v>
      </c>
      <c r="L121" s="6" t="str">
        <f>HYPERLINK("https://maps.google.com/?q=16.219873,-98.189188000000001", "🔗 Ver Mapa")</f>
        <v>🔗 Ver Mapa</v>
      </c>
    </row>
    <row r="122" spans="1:12">
      <c r="A122" s="7" t="s">
        <v>58</v>
      </c>
      <c r="B122" s="7" t="s">
        <v>59</v>
      </c>
      <c r="C122" s="7" t="s">
        <v>60</v>
      </c>
      <c r="D122" s="7" t="s">
        <v>61</v>
      </c>
      <c r="E122" s="7" t="s">
        <v>36</v>
      </c>
      <c r="F122" s="7" t="s">
        <v>62</v>
      </c>
      <c r="G122" s="7" t="s">
        <v>63</v>
      </c>
      <c r="H122" s="7" t="s">
        <v>64</v>
      </c>
      <c r="I122" s="7" t="s">
        <v>22</v>
      </c>
      <c r="J122" s="7">
        <v>16.220762</v>
      </c>
      <c r="K122" s="7">
        <v>-98.190017</v>
      </c>
      <c r="L122" s="7" t="str">
        <f>HYPERLINK("https://maps.google.com/?q=16.220762,-98.190016999999997", "🔗 Ver Mapa")</f>
        <v>🔗 Ver Mapa</v>
      </c>
    </row>
    <row r="123" spans="1:12">
      <c r="A123" s="6" t="s">
        <v>58</v>
      </c>
      <c r="B123" s="6" t="s">
        <v>59</v>
      </c>
      <c r="C123" s="6" t="s">
        <v>60</v>
      </c>
      <c r="D123" s="6" t="s">
        <v>61</v>
      </c>
      <c r="E123" s="6" t="s">
        <v>36</v>
      </c>
      <c r="F123" s="6" t="s">
        <v>62</v>
      </c>
      <c r="G123" s="6" t="s">
        <v>63</v>
      </c>
      <c r="H123" s="6" t="s">
        <v>64</v>
      </c>
      <c r="I123" s="6" t="s">
        <v>22</v>
      </c>
      <c r="J123" s="6">
        <v>16.221916</v>
      </c>
      <c r="K123" s="6">
        <v>-98.191256</v>
      </c>
      <c r="L123" s="6" t="str">
        <f>HYPERLINK("https://maps.google.com/?q=16.221916,-98.191256", "🔗 Ver Mapa")</f>
        <v>🔗 Ver Mapa</v>
      </c>
    </row>
    <row r="124" spans="1:12">
      <c r="A124" s="7" t="s">
        <v>58</v>
      </c>
      <c r="B124" s="7" t="s">
        <v>59</v>
      </c>
      <c r="C124" s="7" t="s">
        <v>60</v>
      </c>
      <c r="D124" s="7" t="s">
        <v>61</v>
      </c>
      <c r="E124" s="7" t="s">
        <v>36</v>
      </c>
      <c r="F124" s="7" t="s">
        <v>62</v>
      </c>
      <c r="G124" s="7" t="s">
        <v>63</v>
      </c>
      <c r="H124" s="7" t="s">
        <v>64</v>
      </c>
      <c r="I124" s="7" t="s">
        <v>22</v>
      </c>
      <c r="J124" s="7">
        <v>16.221924</v>
      </c>
      <c r="K124" s="7">
        <v>-98.191247</v>
      </c>
      <c r="L124" s="7" t="str">
        <f>HYPERLINK("https://maps.google.com/?q=16.221924,-98.191247000000004", "🔗 Ver Mapa")</f>
        <v>🔗 Ver Mapa</v>
      </c>
    </row>
    <row r="125" spans="1:12">
      <c r="A125" s="6" t="s">
        <v>58</v>
      </c>
      <c r="B125" s="6" t="s">
        <v>59</v>
      </c>
      <c r="C125" s="6" t="s">
        <v>60</v>
      </c>
      <c r="D125" s="6" t="s">
        <v>61</v>
      </c>
      <c r="E125" s="6" t="s">
        <v>36</v>
      </c>
      <c r="F125" s="6" t="s">
        <v>62</v>
      </c>
      <c r="G125" s="6" t="s">
        <v>63</v>
      </c>
      <c r="H125" s="6" t="s">
        <v>64</v>
      </c>
      <c r="I125" s="6" t="s">
        <v>22</v>
      </c>
      <c r="J125" s="6">
        <v>16.222477</v>
      </c>
      <c r="K125" s="6">
        <v>-98.191863</v>
      </c>
      <c r="L125" s="6" t="str">
        <f>HYPERLINK("https://maps.google.com/?q=16.222477,-98.191862999999998", "🔗 Ver Mapa")</f>
        <v>🔗 Ver Mapa</v>
      </c>
    </row>
    <row r="126" spans="1:12">
      <c r="A126" s="7" t="s">
        <v>58</v>
      </c>
      <c r="B126" s="7" t="s">
        <v>59</v>
      </c>
      <c r="C126" s="7" t="s">
        <v>60</v>
      </c>
      <c r="D126" s="7" t="s">
        <v>61</v>
      </c>
      <c r="E126" s="7" t="s">
        <v>36</v>
      </c>
      <c r="F126" s="7" t="s">
        <v>62</v>
      </c>
      <c r="G126" s="7" t="s">
        <v>63</v>
      </c>
      <c r="H126" s="7" t="s">
        <v>64</v>
      </c>
      <c r="I126" s="7" t="s">
        <v>22</v>
      </c>
      <c r="J126" s="7">
        <v>16.223267</v>
      </c>
      <c r="K126" s="7">
        <v>-98.192804</v>
      </c>
      <c r="L126" s="7" t="str">
        <f>HYPERLINK("https://maps.google.com/?q=16.223267,-98.192803999999995", "🔗 Ver Mapa")</f>
        <v>🔗 Ver Mapa</v>
      </c>
    </row>
    <row r="127" spans="1:12">
      <c r="A127" s="6" t="s">
        <v>58</v>
      </c>
      <c r="B127" s="6" t="s">
        <v>59</v>
      </c>
      <c r="C127" s="6" t="s">
        <v>60</v>
      </c>
      <c r="D127" s="6" t="s">
        <v>61</v>
      </c>
      <c r="E127" s="6" t="s">
        <v>36</v>
      </c>
      <c r="F127" s="6" t="s">
        <v>62</v>
      </c>
      <c r="G127" s="6" t="s">
        <v>63</v>
      </c>
      <c r="H127" s="6" t="s">
        <v>64</v>
      </c>
      <c r="I127" s="6" t="s">
        <v>22</v>
      </c>
      <c r="J127" s="6">
        <v>16.223977</v>
      </c>
      <c r="K127" s="6">
        <v>-98.193896</v>
      </c>
      <c r="L127" s="6" t="str">
        <f>HYPERLINK("https://maps.google.com/?q=16.223977,-98.193895999999995", "🔗 Ver Mapa")</f>
        <v>🔗 Ver Mapa</v>
      </c>
    </row>
    <row r="128" spans="1:12">
      <c r="A128" s="7" t="s">
        <v>58</v>
      </c>
      <c r="B128" s="7" t="s">
        <v>59</v>
      </c>
      <c r="C128" s="7" t="s">
        <v>60</v>
      </c>
      <c r="D128" s="7" t="s">
        <v>61</v>
      </c>
      <c r="E128" s="7" t="s">
        <v>36</v>
      </c>
      <c r="F128" s="7" t="s">
        <v>62</v>
      </c>
      <c r="G128" s="7" t="s">
        <v>63</v>
      </c>
      <c r="H128" s="7" t="s">
        <v>64</v>
      </c>
      <c r="I128" s="7" t="s">
        <v>22</v>
      </c>
      <c r="J128" s="7">
        <v>16.224622</v>
      </c>
      <c r="K128" s="7">
        <v>-98.194951</v>
      </c>
      <c r="L128" s="7" t="str">
        <f>HYPERLINK("https://maps.google.com/?q=16.224622,-98.194951000000003", "🔗 Ver Mapa")</f>
        <v>🔗 Ver Mapa</v>
      </c>
    </row>
    <row r="129" spans="1:12">
      <c r="A129" s="6" t="s">
        <v>58</v>
      </c>
      <c r="B129" s="6" t="s">
        <v>59</v>
      </c>
      <c r="C129" s="6" t="s">
        <v>60</v>
      </c>
      <c r="D129" s="6" t="s">
        <v>61</v>
      </c>
      <c r="E129" s="6" t="s">
        <v>36</v>
      </c>
      <c r="F129" s="6" t="s">
        <v>62</v>
      </c>
      <c r="G129" s="6" t="s">
        <v>63</v>
      </c>
      <c r="H129" s="6" t="s">
        <v>64</v>
      </c>
      <c r="I129" s="6" t="s">
        <v>22</v>
      </c>
      <c r="J129" s="6">
        <v>16.225268</v>
      </c>
      <c r="K129" s="6">
        <v>-98.196005</v>
      </c>
      <c r="L129" s="6" t="str">
        <f>HYPERLINK("https://maps.google.com/?q=16.225268,-98.196005", "🔗 Ver Mapa")</f>
        <v>🔗 Ver Mapa</v>
      </c>
    </row>
    <row r="130" spans="1:12">
      <c r="A130" s="7" t="s">
        <v>58</v>
      </c>
      <c r="B130" s="7" t="s">
        <v>59</v>
      </c>
      <c r="C130" s="7" t="s">
        <v>60</v>
      </c>
      <c r="D130" s="7" t="s">
        <v>61</v>
      </c>
      <c r="E130" s="7" t="s">
        <v>36</v>
      </c>
      <c r="F130" s="7" t="s">
        <v>62</v>
      </c>
      <c r="G130" s="7" t="s">
        <v>63</v>
      </c>
      <c r="H130" s="7" t="s">
        <v>64</v>
      </c>
      <c r="I130" s="7" t="s">
        <v>22</v>
      </c>
      <c r="J130" s="7">
        <v>16.225932</v>
      </c>
      <c r="K130" s="7">
        <v>-98.197079</v>
      </c>
      <c r="L130" s="7" t="str">
        <f>HYPERLINK("https://maps.google.com/?q=16.225932,-98.197079000000002", "🔗 Ver Mapa")</f>
        <v>🔗 Ver Mapa</v>
      </c>
    </row>
    <row r="131" spans="1:12">
      <c r="A131" s="6" t="s">
        <v>58</v>
      </c>
      <c r="B131" s="6" t="s">
        <v>59</v>
      </c>
      <c r="C131" s="6" t="s">
        <v>60</v>
      </c>
      <c r="D131" s="6" t="s">
        <v>61</v>
      </c>
      <c r="E131" s="6" t="s">
        <v>36</v>
      </c>
      <c r="F131" s="6" t="s">
        <v>62</v>
      </c>
      <c r="G131" s="6" t="s">
        <v>63</v>
      </c>
      <c r="H131" s="6" t="s">
        <v>64</v>
      </c>
      <c r="I131" s="6" t="s">
        <v>22</v>
      </c>
      <c r="J131" s="6">
        <v>16.226605</v>
      </c>
      <c r="K131" s="6">
        <v>-98.198161</v>
      </c>
      <c r="L131" s="6" t="str">
        <f>HYPERLINK("https://maps.google.com/?q=16.226605,-98.198160999999999", "🔗 Ver Mapa")</f>
        <v>🔗 Ver Mapa</v>
      </c>
    </row>
    <row r="132" spans="1:12">
      <c r="A132" s="7" t="s">
        <v>58</v>
      </c>
      <c r="B132" s="7" t="s">
        <v>59</v>
      </c>
      <c r="C132" s="7" t="s">
        <v>60</v>
      </c>
      <c r="D132" s="7" t="s">
        <v>61</v>
      </c>
      <c r="E132" s="7" t="s">
        <v>36</v>
      </c>
      <c r="F132" s="7" t="s">
        <v>62</v>
      </c>
      <c r="G132" s="7" t="s">
        <v>63</v>
      </c>
      <c r="H132" s="7" t="s">
        <v>64</v>
      </c>
      <c r="I132" s="7" t="s">
        <v>22</v>
      </c>
      <c r="J132" s="7">
        <v>16.227214</v>
      </c>
      <c r="K132" s="7">
        <v>-98.199151</v>
      </c>
      <c r="L132" s="7" t="str">
        <f>HYPERLINK("https://maps.google.com/?q=16.227214,-98.199151000000001", "🔗 Ver Mapa")</f>
        <v>🔗 Ver Mapa</v>
      </c>
    </row>
    <row r="133" spans="1:12">
      <c r="A133" s="6" t="s">
        <v>58</v>
      </c>
      <c r="B133" s="6" t="s">
        <v>59</v>
      </c>
      <c r="C133" s="6" t="s">
        <v>60</v>
      </c>
      <c r="D133" s="6" t="s">
        <v>61</v>
      </c>
      <c r="E133" s="6" t="s">
        <v>36</v>
      </c>
      <c r="F133" s="6" t="s">
        <v>62</v>
      </c>
      <c r="G133" s="6" t="s">
        <v>63</v>
      </c>
      <c r="H133" s="6" t="s">
        <v>64</v>
      </c>
      <c r="I133" s="6" t="s">
        <v>22</v>
      </c>
      <c r="J133" s="6">
        <v>16.227715</v>
      </c>
      <c r="K133" s="6">
        <v>-98.200094</v>
      </c>
      <c r="L133" s="6" t="str">
        <f>HYPERLINK("https://maps.google.com/?q=16.227715,-98.200094000000007", "🔗 Ver Mapa")</f>
        <v>🔗 Ver Mapa</v>
      </c>
    </row>
    <row r="134" spans="1:12">
      <c r="A134" s="7" t="s">
        <v>58</v>
      </c>
      <c r="B134" s="7" t="s">
        <v>59</v>
      </c>
      <c r="C134" s="7" t="s">
        <v>60</v>
      </c>
      <c r="D134" s="7" t="s">
        <v>61</v>
      </c>
      <c r="E134" s="7" t="s">
        <v>36</v>
      </c>
      <c r="F134" s="7" t="s">
        <v>62</v>
      </c>
      <c r="G134" s="7" t="s">
        <v>63</v>
      </c>
      <c r="H134" s="7" t="s">
        <v>64</v>
      </c>
      <c r="I134" s="7" t="s">
        <v>22</v>
      </c>
      <c r="J134" s="7">
        <v>16.228344</v>
      </c>
      <c r="K134" s="7">
        <v>-98.201326</v>
      </c>
      <c r="L134" s="7" t="str">
        <f>HYPERLINK("https://maps.google.com/?q=16.228344,-98.201325999999995", "🔗 Ver Mapa")</f>
        <v>🔗 Ver Mapa</v>
      </c>
    </row>
    <row r="135" spans="1:12">
      <c r="A135" s="6" t="s">
        <v>58</v>
      </c>
      <c r="B135" s="6" t="s">
        <v>59</v>
      </c>
      <c r="C135" s="6" t="s">
        <v>60</v>
      </c>
      <c r="D135" s="6" t="s">
        <v>61</v>
      </c>
      <c r="E135" s="6" t="s">
        <v>36</v>
      </c>
      <c r="F135" s="6" t="s">
        <v>62</v>
      </c>
      <c r="G135" s="6" t="s">
        <v>63</v>
      </c>
      <c r="H135" s="6" t="s">
        <v>64</v>
      </c>
      <c r="I135" s="6" t="s">
        <v>22</v>
      </c>
      <c r="J135" s="6">
        <v>16.228909</v>
      </c>
      <c r="K135" s="6">
        <v>-98.202587</v>
      </c>
      <c r="L135" s="6" t="str">
        <f>HYPERLINK("https://maps.google.com/?q=16.228909,-98.202586999999994", "🔗 Ver Mapa")</f>
        <v>🔗 Ver Mapa</v>
      </c>
    </row>
    <row r="136" spans="1:12">
      <c r="A136" s="7" t="s">
        <v>58</v>
      </c>
      <c r="B136" s="7" t="s">
        <v>59</v>
      </c>
      <c r="C136" s="7" t="s">
        <v>60</v>
      </c>
      <c r="D136" s="7" t="s">
        <v>61</v>
      </c>
      <c r="E136" s="7" t="s">
        <v>36</v>
      </c>
      <c r="F136" s="7" t="s">
        <v>62</v>
      </c>
      <c r="G136" s="7" t="s">
        <v>63</v>
      </c>
      <c r="H136" s="7" t="s">
        <v>64</v>
      </c>
      <c r="I136" s="7" t="s">
        <v>22</v>
      </c>
      <c r="J136" s="7">
        <v>16.229518</v>
      </c>
      <c r="K136" s="7">
        <v>-98.20367</v>
      </c>
      <c r="L136" s="7" t="str">
        <f>HYPERLINK("https://maps.google.com/?q=16.229518,-98.203670000000002", "🔗 Ver Mapa")</f>
        <v>🔗 Ver Mapa</v>
      </c>
    </row>
    <row r="137" spans="1:12">
      <c r="A137" s="6" t="s">
        <v>45</v>
      </c>
      <c r="B137" s="6" t="s">
        <v>46</v>
      </c>
      <c r="C137" s="6" t="s">
        <v>66</v>
      </c>
      <c r="D137" s="6" t="s">
        <v>48</v>
      </c>
      <c r="E137" s="6" t="s">
        <v>49</v>
      </c>
      <c r="F137" s="6" t="s">
        <v>67</v>
      </c>
      <c r="G137" s="6" t="s">
        <v>68</v>
      </c>
      <c r="H137" s="6" t="s">
        <v>69</v>
      </c>
      <c r="I137" s="6" t="s">
        <v>22</v>
      </c>
      <c r="J137" s="6">
        <v>17.783774824726</v>
      </c>
      <c r="K137" s="6">
        <v>-96.796944605083</v>
      </c>
      <c r="L137" s="6" t="str">
        <f>HYPERLINK("https://maps.google.com/?q=17.783774824725654,-96.79694460508293", "🔗 Ver Mapa")</f>
        <v>🔗 Ver Mapa</v>
      </c>
    </row>
    <row r="138" spans="1:12">
      <c r="A138" s="7" t="s">
        <v>45</v>
      </c>
      <c r="B138" s="7" t="s">
        <v>46</v>
      </c>
      <c r="C138" s="7" t="s">
        <v>70</v>
      </c>
      <c r="D138" s="7" t="s">
        <v>48</v>
      </c>
      <c r="E138" s="7" t="s">
        <v>71</v>
      </c>
      <c r="F138" s="7" t="s">
        <v>72</v>
      </c>
      <c r="G138" s="7" t="s">
        <v>73</v>
      </c>
      <c r="H138" s="7" t="s">
        <v>74</v>
      </c>
      <c r="I138" s="7" t="s">
        <v>22</v>
      </c>
      <c r="J138" s="7">
        <v>18.092998318103</v>
      </c>
      <c r="K138" s="7">
        <v>-96.183339816909</v>
      </c>
      <c r="L138" s="7" t="str">
        <f>HYPERLINK("https://maps.google.com/?q=18.092998318103206,-96.18333981690887", "🔗 Ver Mapa")</f>
        <v>🔗 Ver Mapa</v>
      </c>
    </row>
    <row r="139" spans="1:12">
      <c r="A139" s="6" t="s">
        <v>45</v>
      </c>
      <c r="B139" s="6" t="s">
        <v>46</v>
      </c>
      <c r="C139" s="6" t="s">
        <v>75</v>
      </c>
      <c r="D139" s="6" t="s">
        <v>48</v>
      </c>
      <c r="E139" s="6" t="s">
        <v>71</v>
      </c>
      <c r="F139" s="6" t="s">
        <v>72</v>
      </c>
      <c r="G139" s="6" t="s">
        <v>76</v>
      </c>
      <c r="H139" s="6" t="s">
        <v>77</v>
      </c>
      <c r="I139" s="6" t="s">
        <v>22</v>
      </c>
      <c r="J139" s="6">
        <v>18.139267993493</v>
      </c>
      <c r="K139" s="6">
        <v>-96.505526497015</v>
      </c>
      <c r="L139" s="6" t="str">
        <f>HYPERLINK("https://maps.google.com/?q=18.139267993493334,-96.50552649701486", "🔗 Ver Mapa")</f>
        <v>🔗 Ver Mapa</v>
      </c>
    </row>
    <row r="140" spans="1:12">
      <c r="A140" s="7" t="s">
        <v>45</v>
      </c>
      <c r="B140" s="7" t="s">
        <v>46</v>
      </c>
      <c r="C140" s="7" t="s">
        <v>75</v>
      </c>
      <c r="D140" s="7" t="s">
        <v>48</v>
      </c>
      <c r="E140" s="7" t="s">
        <v>71</v>
      </c>
      <c r="F140" s="7" t="s">
        <v>72</v>
      </c>
      <c r="G140" s="7" t="s">
        <v>76</v>
      </c>
      <c r="H140" s="7" t="s">
        <v>77</v>
      </c>
      <c r="I140" s="7" t="s">
        <v>22</v>
      </c>
      <c r="J140" s="7">
        <v>18.139267993493</v>
      </c>
      <c r="K140" s="7">
        <v>-96.505526497015</v>
      </c>
      <c r="L140" s="7" t="str">
        <f>HYPERLINK("https://maps.google.com/?q=18.139267993493334,-96.50552649701486", "🔗 Ver Mapa")</f>
        <v>🔗 Ver Mapa</v>
      </c>
    </row>
    <row r="141" spans="1:12">
      <c r="A141" s="6" t="s">
        <v>45</v>
      </c>
      <c r="B141" s="6" t="s">
        <v>46</v>
      </c>
      <c r="C141" s="6" t="s">
        <v>75</v>
      </c>
      <c r="D141" s="6" t="s">
        <v>48</v>
      </c>
      <c r="E141" s="6" t="s">
        <v>71</v>
      </c>
      <c r="F141" s="6" t="s">
        <v>72</v>
      </c>
      <c r="G141" s="6" t="s">
        <v>76</v>
      </c>
      <c r="H141" s="6" t="s">
        <v>77</v>
      </c>
      <c r="I141" s="6" t="s">
        <v>22</v>
      </c>
      <c r="J141" s="6">
        <v>18.139267993493</v>
      </c>
      <c r="K141" s="6">
        <v>-96.505526497015</v>
      </c>
      <c r="L141" s="6" t="str">
        <f>HYPERLINK("https://maps.google.com/?q=18.139267993493334,-96.50552649701486", "🔗 Ver Mapa")</f>
        <v>🔗 Ver Mapa</v>
      </c>
    </row>
    <row r="142" spans="1:12">
      <c r="A142" s="7" t="s">
        <v>45</v>
      </c>
      <c r="B142" s="7" t="s">
        <v>46</v>
      </c>
      <c r="C142" s="7" t="s">
        <v>75</v>
      </c>
      <c r="D142" s="7" t="s">
        <v>48</v>
      </c>
      <c r="E142" s="7" t="s">
        <v>71</v>
      </c>
      <c r="F142" s="7" t="s">
        <v>72</v>
      </c>
      <c r="G142" s="7" t="s">
        <v>76</v>
      </c>
      <c r="H142" s="7" t="s">
        <v>77</v>
      </c>
      <c r="I142" s="7" t="s">
        <v>22</v>
      </c>
      <c r="J142" s="7">
        <v>18.139267993493</v>
      </c>
      <c r="K142" s="7">
        <v>-96.505526497015</v>
      </c>
      <c r="L142" s="7" t="str">
        <f>HYPERLINK("https://maps.google.com/?q=18.139267993493334,-96.50552649701486", "🔗 Ver Mapa")</f>
        <v>🔗 Ver Mapa</v>
      </c>
    </row>
    <row r="143" spans="1:12">
      <c r="A143" s="6" t="s">
        <v>45</v>
      </c>
      <c r="B143" s="6" t="s">
        <v>46</v>
      </c>
      <c r="C143" s="6" t="s">
        <v>75</v>
      </c>
      <c r="D143" s="6" t="s">
        <v>48</v>
      </c>
      <c r="E143" s="6" t="s">
        <v>71</v>
      </c>
      <c r="F143" s="6" t="s">
        <v>72</v>
      </c>
      <c r="G143" s="6" t="s">
        <v>76</v>
      </c>
      <c r="H143" s="6" t="s">
        <v>77</v>
      </c>
      <c r="I143" s="6" t="s">
        <v>22</v>
      </c>
      <c r="J143" s="6">
        <v>18.139267993493</v>
      </c>
      <c r="K143" s="6">
        <v>-96.505526497015</v>
      </c>
      <c r="L143" s="6" t="str">
        <f>HYPERLINK("https://maps.google.com/?q=18.139267993493334,-96.50552649701486", "🔗 Ver Mapa")</f>
        <v>🔗 Ver Mapa</v>
      </c>
    </row>
    <row r="144" spans="1:12">
      <c r="A144" s="7" t="s">
        <v>45</v>
      </c>
      <c r="B144" s="7" t="s">
        <v>46</v>
      </c>
      <c r="C144" s="7" t="s">
        <v>75</v>
      </c>
      <c r="D144" s="7" t="s">
        <v>48</v>
      </c>
      <c r="E144" s="7" t="s">
        <v>71</v>
      </c>
      <c r="F144" s="7" t="s">
        <v>72</v>
      </c>
      <c r="G144" s="7" t="s">
        <v>76</v>
      </c>
      <c r="H144" s="7" t="s">
        <v>77</v>
      </c>
      <c r="I144" s="7" t="s">
        <v>22</v>
      </c>
      <c r="J144" s="7">
        <v>18.139267993493</v>
      </c>
      <c r="K144" s="7">
        <v>-96.505526497015</v>
      </c>
      <c r="L144" s="7" t="str">
        <f>HYPERLINK("https://maps.google.com/?q=18.139267993493334,-96.50552649701486", "🔗 Ver Mapa")</f>
        <v>🔗 Ver Mapa</v>
      </c>
    </row>
    <row r="145" spans="1:12">
      <c r="A145" s="6" t="s">
        <v>45</v>
      </c>
      <c r="B145" s="6" t="s">
        <v>46</v>
      </c>
      <c r="C145" s="6" t="s">
        <v>75</v>
      </c>
      <c r="D145" s="6" t="s">
        <v>48</v>
      </c>
      <c r="E145" s="6" t="s">
        <v>71</v>
      </c>
      <c r="F145" s="6" t="s">
        <v>72</v>
      </c>
      <c r="G145" s="6" t="s">
        <v>76</v>
      </c>
      <c r="H145" s="6" t="s">
        <v>77</v>
      </c>
      <c r="I145" s="6" t="s">
        <v>22</v>
      </c>
      <c r="J145" s="6">
        <v>18.139267993493</v>
      </c>
      <c r="K145" s="6">
        <v>-96.505526497015</v>
      </c>
      <c r="L145" s="6" t="str">
        <f>HYPERLINK("https://maps.google.com/?q=18.139267993493334,-96.50552649701486", "🔗 Ver Mapa")</f>
        <v>🔗 Ver Mapa</v>
      </c>
    </row>
    <row r="146" spans="1:12">
      <c r="A146" s="7" t="s">
        <v>45</v>
      </c>
      <c r="B146" s="7" t="s">
        <v>46</v>
      </c>
      <c r="C146" s="7" t="s">
        <v>75</v>
      </c>
      <c r="D146" s="7" t="s">
        <v>48</v>
      </c>
      <c r="E146" s="7" t="s">
        <v>71</v>
      </c>
      <c r="F146" s="7" t="s">
        <v>72</v>
      </c>
      <c r="G146" s="7" t="s">
        <v>76</v>
      </c>
      <c r="H146" s="7" t="s">
        <v>77</v>
      </c>
      <c r="I146" s="7" t="s">
        <v>22</v>
      </c>
      <c r="J146" s="7">
        <v>18.139267993493</v>
      </c>
      <c r="K146" s="7">
        <v>-96.505526497015</v>
      </c>
      <c r="L146" s="7" t="str">
        <f>HYPERLINK("https://maps.google.com/?q=18.139267993493334,-96.50552649701486", "🔗 Ver Mapa")</f>
        <v>🔗 Ver Mapa</v>
      </c>
    </row>
    <row r="147" spans="1:12">
      <c r="A147" s="6" t="s">
        <v>45</v>
      </c>
      <c r="B147" s="6" t="s">
        <v>46</v>
      </c>
      <c r="C147" s="6" t="s">
        <v>75</v>
      </c>
      <c r="D147" s="6" t="s">
        <v>48</v>
      </c>
      <c r="E147" s="6" t="s">
        <v>71</v>
      </c>
      <c r="F147" s="6" t="s">
        <v>72</v>
      </c>
      <c r="G147" s="6" t="s">
        <v>76</v>
      </c>
      <c r="H147" s="6" t="s">
        <v>77</v>
      </c>
      <c r="I147" s="6" t="s">
        <v>22</v>
      </c>
      <c r="J147" s="6">
        <v>18.139267993493</v>
      </c>
      <c r="K147" s="6">
        <v>-96.505526497015</v>
      </c>
      <c r="L147" s="6" t="str">
        <f>HYPERLINK("https://maps.google.com/?q=18.139267993493334,-96.50552649701486", "🔗 Ver Mapa")</f>
        <v>🔗 Ver Mapa</v>
      </c>
    </row>
    <row r="148" spans="1:12">
      <c r="A148" s="7" t="s">
        <v>45</v>
      </c>
      <c r="B148" s="7" t="s">
        <v>46</v>
      </c>
      <c r="C148" s="7" t="s">
        <v>78</v>
      </c>
      <c r="D148" s="7" t="s">
        <v>48</v>
      </c>
      <c r="E148" s="7" t="s">
        <v>30</v>
      </c>
      <c r="F148" s="7" t="s">
        <v>79</v>
      </c>
      <c r="G148" s="7" t="s">
        <v>80</v>
      </c>
      <c r="H148" s="7" t="s">
        <v>81</v>
      </c>
      <c r="I148" s="7" t="s">
        <v>22</v>
      </c>
      <c r="J148" s="7">
        <v>16.951159219564</v>
      </c>
      <c r="K148" s="7">
        <v>-96.549263579839</v>
      </c>
      <c r="L148" s="7" t="str">
        <f>HYPERLINK("https://maps.google.com/?q=16.951159219564495,-96.54926357983918", "🔗 Ver Mapa")</f>
        <v>🔗 Ver Mapa</v>
      </c>
    </row>
    <row r="149" spans="1:12">
      <c r="A149" s="6" t="s">
        <v>45</v>
      </c>
      <c r="B149" s="6" t="s">
        <v>46</v>
      </c>
      <c r="C149" s="6" t="s">
        <v>78</v>
      </c>
      <c r="D149" s="6" t="s">
        <v>48</v>
      </c>
      <c r="E149" s="6" t="s">
        <v>30</v>
      </c>
      <c r="F149" s="6" t="s">
        <v>79</v>
      </c>
      <c r="G149" s="6" t="s">
        <v>80</v>
      </c>
      <c r="H149" s="6" t="s">
        <v>81</v>
      </c>
      <c r="I149" s="6" t="s">
        <v>22</v>
      </c>
      <c r="J149" s="6">
        <v>16.951159219564</v>
      </c>
      <c r="K149" s="6">
        <v>-96.549263579839</v>
      </c>
      <c r="L149" s="6" t="str">
        <f>HYPERLINK("https://maps.google.com/?q=16.951159219564495,-96.54926357983918", "🔗 Ver Mapa")</f>
        <v>🔗 Ver Mapa</v>
      </c>
    </row>
    <row r="150" spans="1:12">
      <c r="A150" s="7" t="s">
        <v>45</v>
      </c>
      <c r="B150" s="7" t="s">
        <v>46</v>
      </c>
      <c r="C150" s="7" t="s">
        <v>78</v>
      </c>
      <c r="D150" s="7" t="s">
        <v>48</v>
      </c>
      <c r="E150" s="7" t="s">
        <v>30</v>
      </c>
      <c r="F150" s="7" t="s">
        <v>79</v>
      </c>
      <c r="G150" s="7" t="s">
        <v>80</v>
      </c>
      <c r="H150" s="7" t="s">
        <v>81</v>
      </c>
      <c r="I150" s="7" t="s">
        <v>22</v>
      </c>
      <c r="J150" s="7">
        <v>16.951159219564</v>
      </c>
      <c r="K150" s="7">
        <v>-96.549263579839</v>
      </c>
      <c r="L150" s="7" t="str">
        <f>HYPERLINK("https://maps.google.com/?q=16.951159219564495,-96.54926357983918", "🔗 Ver Mapa")</f>
        <v>🔗 Ver Mapa</v>
      </c>
    </row>
    <row r="151" spans="1:12">
      <c r="A151" s="6" t="s">
        <v>45</v>
      </c>
      <c r="B151" s="6" t="s">
        <v>46</v>
      </c>
      <c r="C151" s="6" t="s">
        <v>78</v>
      </c>
      <c r="D151" s="6" t="s">
        <v>48</v>
      </c>
      <c r="E151" s="6" t="s">
        <v>30</v>
      </c>
      <c r="F151" s="6" t="s">
        <v>79</v>
      </c>
      <c r="G151" s="6" t="s">
        <v>80</v>
      </c>
      <c r="H151" s="6" t="s">
        <v>81</v>
      </c>
      <c r="I151" s="6" t="s">
        <v>22</v>
      </c>
      <c r="J151" s="6">
        <v>16.951159219564</v>
      </c>
      <c r="K151" s="6">
        <v>-96.549263579839</v>
      </c>
      <c r="L151" s="6" t="str">
        <f>HYPERLINK("https://maps.google.com/?q=16.951159219564495,-96.54926357983918", "🔗 Ver Mapa")</f>
        <v>🔗 Ver Mapa</v>
      </c>
    </row>
    <row r="152" spans="1:12">
      <c r="A152" s="7" t="s">
        <v>45</v>
      </c>
      <c r="B152" s="7" t="s">
        <v>46</v>
      </c>
      <c r="C152" s="7" t="s">
        <v>82</v>
      </c>
      <c r="D152" s="7" t="s">
        <v>48</v>
      </c>
      <c r="E152" s="7" t="s">
        <v>30</v>
      </c>
      <c r="F152" s="7" t="s">
        <v>79</v>
      </c>
      <c r="G152" s="7" t="s">
        <v>83</v>
      </c>
      <c r="H152" s="7" t="s">
        <v>84</v>
      </c>
      <c r="I152" s="7" t="s">
        <v>22</v>
      </c>
      <c r="J152" s="7">
        <v>17.016424676823</v>
      </c>
      <c r="K152" s="7">
        <v>-96.511566179245</v>
      </c>
      <c r="L152" s="7" t="str">
        <f>HYPERLINK("https://maps.google.com/?q=17.016424676823135,-96.5115661792454", "🔗 Ver Mapa")</f>
        <v>🔗 Ver Mapa</v>
      </c>
    </row>
    <row r="153" spans="1:12">
      <c r="A153" s="6" t="s">
        <v>45</v>
      </c>
      <c r="B153" s="6" t="s">
        <v>46</v>
      </c>
      <c r="C153" s="6" t="s">
        <v>85</v>
      </c>
      <c r="D153" s="6" t="s">
        <v>48</v>
      </c>
      <c r="E153" s="6" t="s">
        <v>30</v>
      </c>
      <c r="F153" s="6" t="s">
        <v>86</v>
      </c>
      <c r="G153" s="6" t="s">
        <v>87</v>
      </c>
      <c r="H153" s="6" t="s">
        <v>88</v>
      </c>
      <c r="I153" s="6" t="s">
        <v>22</v>
      </c>
      <c r="J153" s="6">
        <v>16.56992972636</v>
      </c>
      <c r="K153" s="6">
        <v>-96.556644810781</v>
      </c>
      <c r="L153" s="6" t="str">
        <f>HYPERLINK("https://maps.google.com/?q=16.56992972635981,-96.55664481078131", "🔗 Ver Mapa")</f>
        <v>🔗 Ver Mapa</v>
      </c>
    </row>
    <row r="154" spans="1:12">
      <c r="A154" s="7" t="s">
        <v>45</v>
      </c>
      <c r="B154" s="7" t="s">
        <v>46</v>
      </c>
      <c r="C154" s="7" t="s">
        <v>89</v>
      </c>
      <c r="D154" s="7" t="s">
        <v>48</v>
      </c>
      <c r="E154" s="7" t="s">
        <v>54</v>
      </c>
      <c r="F154" s="7" t="s">
        <v>90</v>
      </c>
      <c r="G154" s="7" t="s">
        <v>91</v>
      </c>
      <c r="H154" s="7" t="s">
        <v>92</v>
      </c>
      <c r="I154" s="7" t="s">
        <v>22</v>
      </c>
      <c r="J154" s="7">
        <v>17.143628283426</v>
      </c>
      <c r="K154" s="7">
        <v>-97.763266404953</v>
      </c>
      <c r="L154" s="7" t="str">
        <f>HYPERLINK("https://maps.google.com/?q=17.143628283426,-97.76326640495256", "🔗 Ver Mapa")</f>
        <v>🔗 Ver Mapa</v>
      </c>
    </row>
    <row r="155" spans="1:12">
      <c r="A155" s="6" t="s">
        <v>45</v>
      </c>
      <c r="B155" s="6" t="s">
        <v>46</v>
      </c>
      <c r="C155" s="6" t="s">
        <v>93</v>
      </c>
      <c r="D155" s="6" t="s">
        <v>48</v>
      </c>
      <c r="E155" s="6" t="s">
        <v>54</v>
      </c>
      <c r="F155" s="6" t="s">
        <v>94</v>
      </c>
      <c r="G155" s="6" t="s">
        <v>95</v>
      </c>
      <c r="H155" s="6" t="s">
        <v>96</v>
      </c>
      <c r="I155" s="6" t="s">
        <v>22</v>
      </c>
      <c r="J155" s="6">
        <v>17.293816654846</v>
      </c>
      <c r="K155" s="6">
        <v>-97.337732655098</v>
      </c>
      <c r="L155" s="6" t="str">
        <f>HYPERLINK("https://maps.google.com/?q=17.293816654846,-97.33773265509798", "🔗 Ver Mapa")</f>
        <v>🔗 Ver Mapa</v>
      </c>
    </row>
    <row r="156" spans="1:12">
      <c r="A156" s="7" t="s">
        <v>45</v>
      </c>
      <c r="B156" s="7" t="s">
        <v>46</v>
      </c>
      <c r="C156" s="7" t="s">
        <v>97</v>
      </c>
      <c r="D156" s="7" t="s">
        <v>48</v>
      </c>
      <c r="E156" s="7" t="s">
        <v>49</v>
      </c>
      <c r="F156" s="7" t="s">
        <v>67</v>
      </c>
      <c r="G156" s="7" t="s">
        <v>98</v>
      </c>
      <c r="H156" s="7" t="s">
        <v>99</v>
      </c>
      <c r="I156" s="7" t="s">
        <v>22</v>
      </c>
      <c r="J156" s="7">
        <v>17.950886341641</v>
      </c>
      <c r="K156" s="7">
        <v>-96.741053207692</v>
      </c>
      <c r="L156" s="7" t="str">
        <f>HYPERLINK("https://maps.google.com/?q=17.950886341641,-96.74105320769219", "🔗 Ver Mapa")</f>
        <v>🔗 Ver Mapa</v>
      </c>
    </row>
    <row r="157" spans="1:12">
      <c r="A157" s="6" t="s">
        <v>100</v>
      </c>
      <c r="B157" s="6" t="s">
        <v>101</v>
      </c>
      <c r="C157" s="6" t="s">
        <v>102</v>
      </c>
      <c r="D157" s="6" t="s">
        <v>103</v>
      </c>
      <c r="E157" s="6" t="s">
        <v>30</v>
      </c>
      <c r="F157" s="6" t="s">
        <v>104</v>
      </c>
      <c r="G157" s="6" t="s">
        <v>105</v>
      </c>
      <c r="H157" s="6" t="s">
        <v>106</v>
      </c>
      <c r="I157" s="6" t="s">
        <v>107</v>
      </c>
      <c r="J157" s="6">
        <v>16.736472</v>
      </c>
      <c r="K157" s="6">
        <v>-96.315102</v>
      </c>
      <c r="L157" s="6" t="str">
        <f>HYPERLINK("https://maps.google.com/?q=16.736472,-96.315102", "🔗 Ver Mapa")</f>
        <v>🔗 Ver Mapa</v>
      </c>
    </row>
    <row r="158" spans="1:12">
      <c r="A158" s="7" t="s">
        <v>100</v>
      </c>
      <c r="B158" s="7" t="s">
        <v>101</v>
      </c>
      <c r="C158" s="7" t="s">
        <v>102</v>
      </c>
      <c r="D158" s="7" t="s">
        <v>103</v>
      </c>
      <c r="E158" s="7" t="s">
        <v>30</v>
      </c>
      <c r="F158" s="7" t="s">
        <v>104</v>
      </c>
      <c r="G158" s="7" t="s">
        <v>105</v>
      </c>
      <c r="H158" s="7" t="s">
        <v>106</v>
      </c>
      <c r="I158" s="7" t="s">
        <v>107</v>
      </c>
      <c r="J158" s="7">
        <v>16.736506</v>
      </c>
      <c r="K158" s="7">
        <v>-96.315952</v>
      </c>
      <c r="L158" s="7" t="str">
        <f>HYPERLINK("https://maps.google.com/?q=16.736506,-96.315952", "🔗 Ver Mapa")</f>
        <v>🔗 Ver Mapa</v>
      </c>
    </row>
    <row r="159" spans="1:12">
      <c r="A159" s="6" t="s">
        <v>100</v>
      </c>
      <c r="B159" s="6" t="s">
        <v>101</v>
      </c>
      <c r="C159" s="6" t="s">
        <v>102</v>
      </c>
      <c r="D159" s="6" t="s">
        <v>103</v>
      </c>
      <c r="E159" s="6" t="s">
        <v>30</v>
      </c>
      <c r="F159" s="6" t="s">
        <v>104</v>
      </c>
      <c r="G159" s="6" t="s">
        <v>105</v>
      </c>
      <c r="H159" s="6" t="s">
        <v>106</v>
      </c>
      <c r="I159" s="6" t="s">
        <v>107</v>
      </c>
      <c r="J159" s="6">
        <v>16.73653</v>
      </c>
      <c r="K159" s="6">
        <v>-96.315413</v>
      </c>
      <c r="L159" s="6" t="str">
        <f>HYPERLINK("https://maps.google.com/?q=16.73653,-96.315413", "🔗 Ver Mapa")</f>
        <v>🔗 Ver Mapa</v>
      </c>
    </row>
    <row r="160" spans="1:12">
      <c r="A160" s="7" t="s">
        <v>100</v>
      </c>
      <c r="B160" s="7" t="s">
        <v>101</v>
      </c>
      <c r="C160" s="7" t="s">
        <v>102</v>
      </c>
      <c r="D160" s="7" t="s">
        <v>103</v>
      </c>
      <c r="E160" s="7" t="s">
        <v>30</v>
      </c>
      <c r="F160" s="7" t="s">
        <v>104</v>
      </c>
      <c r="G160" s="7" t="s">
        <v>105</v>
      </c>
      <c r="H160" s="7" t="s">
        <v>106</v>
      </c>
      <c r="I160" s="7" t="s">
        <v>107</v>
      </c>
      <c r="J160" s="7">
        <v>16.73654</v>
      </c>
      <c r="K160" s="7">
        <v>-96.314378</v>
      </c>
      <c r="L160" s="7" t="str">
        <f>HYPERLINK("https://maps.google.com/?q=16.73654,-96.314378", "🔗 Ver Mapa")</f>
        <v>🔗 Ver Mapa</v>
      </c>
    </row>
    <row r="161" spans="1:12">
      <c r="A161" s="6" t="s">
        <v>100</v>
      </c>
      <c r="B161" s="6" t="s">
        <v>101</v>
      </c>
      <c r="C161" s="6" t="s">
        <v>102</v>
      </c>
      <c r="D161" s="6" t="s">
        <v>103</v>
      </c>
      <c r="E161" s="6" t="s">
        <v>30</v>
      </c>
      <c r="F161" s="6" t="s">
        <v>104</v>
      </c>
      <c r="G161" s="6" t="s">
        <v>105</v>
      </c>
      <c r="H161" s="6" t="s">
        <v>106</v>
      </c>
      <c r="I161" s="6" t="s">
        <v>107</v>
      </c>
      <c r="J161" s="6">
        <v>16.736595</v>
      </c>
      <c r="K161" s="6">
        <v>-96.314309</v>
      </c>
      <c r="L161" s="6" t="str">
        <f>HYPERLINK("https://maps.google.com/?q=16.736595,-96.314309", "🔗 Ver Mapa")</f>
        <v>🔗 Ver Mapa</v>
      </c>
    </row>
    <row r="162" spans="1:12">
      <c r="A162" s="7" t="s">
        <v>100</v>
      </c>
      <c r="B162" s="7" t="s">
        <v>101</v>
      </c>
      <c r="C162" s="7" t="s">
        <v>102</v>
      </c>
      <c r="D162" s="7" t="s">
        <v>103</v>
      </c>
      <c r="E162" s="7" t="s">
        <v>30</v>
      </c>
      <c r="F162" s="7" t="s">
        <v>104</v>
      </c>
      <c r="G162" s="7" t="s">
        <v>105</v>
      </c>
      <c r="H162" s="7" t="s">
        <v>106</v>
      </c>
      <c r="I162" s="7" t="s">
        <v>107</v>
      </c>
      <c r="J162" s="7">
        <v>16.73669</v>
      </c>
      <c r="K162" s="7">
        <v>-96.315681</v>
      </c>
      <c r="L162" s="7" t="str">
        <f>HYPERLINK("https://maps.google.com/?q=16.73669,-96.315681", "🔗 Ver Mapa")</f>
        <v>🔗 Ver Mapa</v>
      </c>
    </row>
    <row r="163" spans="1:12">
      <c r="A163" s="6" t="s">
        <v>100</v>
      </c>
      <c r="B163" s="6" t="s">
        <v>101</v>
      </c>
      <c r="C163" s="6" t="s">
        <v>102</v>
      </c>
      <c r="D163" s="6" t="s">
        <v>103</v>
      </c>
      <c r="E163" s="6" t="s">
        <v>30</v>
      </c>
      <c r="F163" s="6" t="s">
        <v>104</v>
      </c>
      <c r="G163" s="6" t="s">
        <v>105</v>
      </c>
      <c r="H163" s="6" t="s">
        <v>106</v>
      </c>
      <c r="I163" s="6" t="s">
        <v>107</v>
      </c>
      <c r="J163" s="6">
        <v>16.736777</v>
      </c>
      <c r="K163" s="6">
        <v>-96.314391</v>
      </c>
      <c r="L163" s="6" t="str">
        <f>HYPERLINK("https://maps.google.com/?q=16.736777,-96.314391", "🔗 Ver Mapa")</f>
        <v>🔗 Ver Mapa</v>
      </c>
    </row>
    <row r="164" spans="1:12">
      <c r="A164" s="7" t="s">
        <v>100</v>
      </c>
      <c r="B164" s="7" t="s">
        <v>101</v>
      </c>
      <c r="C164" s="7" t="s">
        <v>102</v>
      </c>
      <c r="D164" s="7" t="s">
        <v>103</v>
      </c>
      <c r="E164" s="7" t="s">
        <v>30</v>
      </c>
      <c r="F164" s="7" t="s">
        <v>104</v>
      </c>
      <c r="G164" s="7" t="s">
        <v>105</v>
      </c>
      <c r="H164" s="7" t="s">
        <v>106</v>
      </c>
      <c r="I164" s="7" t="s">
        <v>107</v>
      </c>
      <c r="J164" s="7">
        <v>16.736822</v>
      </c>
      <c r="K164" s="7">
        <v>-96.314818</v>
      </c>
      <c r="L164" s="7" t="str">
        <f>HYPERLINK("https://maps.google.com/?q=16.736822,-96.314818", "🔗 Ver Mapa")</f>
        <v>🔗 Ver Mapa</v>
      </c>
    </row>
    <row r="165" spans="1:12">
      <c r="A165" s="6" t="s">
        <v>100</v>
      </c>
      <c r="B165" s="6" t="s">
        <v>101</v>
      </c>
      <c r="C165" s="6" t="s">
        <v>102</v>
      </c>
      <c r="D165" s="6" t="s">
        <v>103</v>
      </c>
      <c r="E165" s="6" t="s">
        <v>30</v>
      </c>
      <c r="F165" s="6" t="s">
        <v>104</v>
      </c>
      <c r="G165" s="6" t="s">
        <v>105</v>
      </c>
      <c r="H165" s="6" t="s">
        <v>106</v>
      </c>
      <c r="I165" s="6" t="s">
        <v>107</v>
      </c>
      <c r="J165" s="6">
        <v>16.736826</v>
      </c>
      <c r="K165" s="6">
        <v>-96.31494</v>
      </c>
      <c r="L165" s="6" t="str">
        <f>HYPERLINK("https://maps.google.com/?q=16.736826,-96.31494", "🔗 Ver Mapa")</f>
        <v>🔗 Ver Mapa</v>
      </c>
    </row>
    <row r="166" spans="1:12">
      <c r="A166" s="7" t="s">
        <v>100</v>
      </c>
      <c r="B166" s="7" t="s">
        <v>101</v>
      </c>
      <c r="C166" s="7" t="s">
        <v>102</v>
      </c>
      <c r="D166" s="7" t="s">
        <v>103</v>
      </c>
      <c r="E166" s="7" t="s">
        <v>30</v>
      </c>
      <c r="F166" s="7" t="s">
        <v>104</v>
      </c>
      <c r="G166" s="7" t="s">
        <v>105</v>
      </c>
      <c r="H166" s="7" t="s">
        <v>106</v>
      </c>
      <c r="I166" s="7" t="s">
        <v>107</v>
      </c>
      <c r="J166" s="7">
        <v>16.736922</v>
      </c>
      <c r="K166" s="7">
        <v>-96.31438</v>
      </c>
      <c r="L166" s="7" t="str">
        <f>HYPERLINK("https://maps.google.com/?q=16.736922,-96.31438", "🔗 Ver Mapa")</f>
        <v>🔗 Ver Mapa</v>
      </c>
    </row>
    <row r="167" spans="1:12">
      <c r="A167" s="6" t="s">
        <v>100</v>
      </c>
      <c r="B167" s="6" t="s">
        <v>101</v>
      </c>
      <c r="C167" s="6" t="s">
        <v>102</v>
      </c>
      <c r="D167" s="6" t="s">
        <v>103</v>
      </c>
      <c r="E167" s="6" t="s">
        <v>30</v>
      </c>
      <c r="F167" s="6" t="s">
        <v>104</v>
      </c>
      <c r="G167" s="6" t="s">
        <v>105</v>
      </c>
      <c r="H167" s="6" t="s">
        <v>106</v>
      </c>
      <c r="I167" s="6" t="s">
        <v>107</v>
      </c>
      <c r="J167" s="6">
        <v>16.737119</v>
      </c>
      <c r="K167" s="6">
        <v>-96.316553</v>
      </c>
      <c r="L167" s="6" t="str">
        <f>HYPERLINK("https://maps.google.com/?q=16.737119,-96.316553", "🔗 Ver Mapa")</f>
        <v>🔗 Ver Mapa</v>
      </c>
    </row>
    <row r="168" spans="1:12">
      <c r="A168" s="7" t="s">
        <v>100</v>
      </c>
      <c r="B168" s="7" t="s">
        <v>101</v>
      </c>
      <c r="C168" s="7" t="s">
        <v>102</v>
      </c>
      <c r="D168" s="7" t="s">
        <v>103</v>
      </c>
      <c r="E168" s="7" t="s">
        <v>30</v>
      </c>
      <c r="F168" s="7" t="s">
        <v>104</v>
      </c>
      <c r="G168" s="7" t="s">
        <v>105</v>
      </c>
      <c r="H168" s="7" t="s">
        <v>106</v>
      </c>
      <c r="I168" s="7" t="s">
        <v>107</v>
      </c>
      <c r="J168" s="7">
        <v>16.737557</v>
      </c>
      <c r="K168" s="7">
        <v>-96.315318</v>
      </c>
      <c r="L168" s="7" t="str">
        <f>HYPERLINK("https://maps.google.com/?q=16.737557,-96.315318", "🔗 Ver Mapa")</f>
        <v>🔗 Ver Mapa</v>
      </c>
    </row>
    <row r="169" spans="1:12">
      <c r="A169" s="6" t="s">
        <v>100</v>
      </c>
      <c r="B169" s="6" t="s">
        <v>101</v>
      </c>
      <c r="C169" s="6" t="s">
        <v>102</v>
      </c>
      <c r="D169" s="6" t="s">
        <v>103</v>
      </c>
      <c r="E169" s="6" t="s">
        <v>30</v>
      </c>
      <c r="F169" s="6" t="s">
        <v>104</v>
      </c>
      <c r="G169" s="6" t="s">
        <v>105</v>
      </c>
      <c r="H169" s="6" t="s">
        <v>106</v>
      </c>
      <c r="I169" s="6" t="s">
        <v>107</v>
      </c>
      <c r="J169" s="6">
        <v>16.737845</v>
      </c>
      <c r="K169" s="6">
        <v>-96.314554</v>
      </c>
      <c r="L169" s="6" t="str">
        <f>HYPERLINK("https://maps.google.com/?q=16.737845,-96.314554", "🔗 Ver Mapa")</f>
        <v>🔗 Ver Mapa</v>
      </c>
    </row>
    <row r="170" spans="1:12">
      <c r="A170" s="7" t="s">
        <v>100</v>
      </c>
      <c r="B170" s="7" t="s">
        <v>101</v>
      </c>
      <c r="C170" s="7" t="s">
        <v>102</v>
      </c>
      <c r="D170" s="7" t="s">
        <v>103</v>
      </c>
      <c r="E170" s="7" t="s">
        <v>30</v>
      </c>
      <c r="F170" s="7" t="s">
        <v>104</v>
      </c>
      <c r="G170" s="7" t="s">
        <v>105</v>
      </c>
      <c r="H170" s="7" t="s">
        <v>106</v>
      </c>
      <c r="I170" s="7" t="s">
        <v>107</v>
      </c>
      <c r="J170" s="7">
        <v>16.737868</v>
      </c>
      <c r="K170" s="7">
        <v>-96.315613</v>
      </c>
      <c r="L170" s="7" t="str">
        <f>HYPERLINK("https://maps.google.com/?q=16.737868,-96.315613", "🔗 Ver Mapa")</f>
        <v>🔗 Ver Mapa</v>
      </c>
    </row>
    <row r="171" spans="1:12">
      <c r="A171" s="6" t="s">
        <v>100</v>
      </c>
      <c r="B171" s="6" t="s">
        <v>101</v>
      </c>
      <c r="C171" s="6" t="s">
        <v>102</v>
      </c>
      <c r="D171" s="6" t="s">
        <v>103</v>
      </c>
      <c r="E171" s="6" t="s">
        <v>30</v>
      </c>
      <c r="F171" s="6" t="s">
        <v>104</v>
      </c>
      <c r="G171" s="6" t="s">
        <v>105</v>
      </c>
      <c r="H171" s="6" t="s">
        <v>106</v>
      </c>
      <c r="I171" s="6" t="s">
        <v>107</v>
      </c>
      <c r="J171" s="6">
        <v>16.737872</v>
      </c>
      <c r="K171" s="6">
        <v>-96.316725</v>
      </c>
      <c r="L171" s="6" t="str">
        <f>HYPERLINK("https://maps.google.com/?q=16.737872,-96.316725", "🔗 Ver Mapa")</f>
        <v>🔗 Ver Mapa</v>
      </c>
    </row>
    <row r="172" spans="1:12">
      <c r="A172" s="7" t="s">
        <v>100</v>
      </c>
      <c r="B172" s="7" t="s">
        <v>101</v>
      </c>
      <c r="C172" s="7" t="s">
        <v>102</v>
      </c>
      <c r="D172" s="7" t="s">
        <v>103</v>
      </c>
      <c r="E172" s="7" t="s">
        <v>30</v>
      </c>
      <c r="F172" s="7" t="s">
        <v>104</v>
      </c>
      <c r="G172" s="7" t="s">
        <v>105</v>
      </c>
      <c r="H172" s="7" t="s">
        <v>106</v>
      </c>
      <c r="I172" s="7" t="s">
        <v>107</v>
      </c>
      <c r="J172" s="7">
        <v>16.738055</v>
      </c>
      <c r="K172" s="7">
        <v>-96.314701</v>
      </c>
      <c r="L172" s="7" t="str">
        <f>HYPERLINK("https://maps.google.com/?q=16.738055,-96.314701", "🔗 Ver Mapa")</f>
        <v>🔗 Ver Mapa</v>
      </c>
    </row>
    <row r="173" spans="1:12">
      <c r="A173" s="6" t="s">
        <v>100</v>
      </c>
      <c r="B173" s="6" t="s">
        <v>101</v>
      </c>
      <c r="C173" s="6" t="s">
        <v>102</v>
      </c>
      <c r="D173" s="6" t="s">
        <v>103</v>
      </c>
      <c r="E173" s="6" t="s">
        <v>30</v>
      </c>
      <c r="F173" s="6" t="s">
        <v>104</v>
      </c>
      <c r="G173" s="6" t="s">
        <v>105</v>
      </c>
      <c r="H173" s="6" t="s">
        <v>106</v>
      </c>
      <c r="I173" s="6" t="s">
        <v>107</v>
      </c>
      <c r="J173" s="6">
        <v>16.738366</v>
      </c>
      <c r="K173" s="6">
        <v>-96.316431</v>
      </c>
      <c r="L173" s="6" t="str">
        <f>HYPERLINK("https://maps.google.com/?q=16.738366,-96.316431", "🔗 Ver Mapa")</f>
        <v>🔗 Ver Mapa</v>
      </c>
    </row>
    <row r="174" spans="1:12">
      <c r="A174" s="7" t="s">
        <v>2</v>
      </c>
      <c r="B174" s="7" t="s">
        <v>4</v>
      </c>
      <c r="C174" s="7" t="s">
        <v>108</v>
      </c>
      <c r="D174" s="7" t="s">
        <v>10</v>
      </c>
      <c r="E174" s="7" t="s">
        <v>30</v>
      </c>
      <c r="F174" s="7" t="s">
        <v>109</v>
      </c>
      <c r="G174" s="7" t="s">
        <v>110</v>
      </c>
      <c r="H174" s="7" t="s">
        <v>111</v>
      </c>
      <c r="I174" s="7" t="s">
        <v>22</v>
      </c>
      <c r="J174" s="7">
        <v>17.31288277</v>
      </c>
      <c r="K174" s="7">
        <v>-97.03928978</v>
      </c>
      <c r="L174" s="7" t="str">
        <f>HYPERLINK("https://maps.google.com/?q=17.31288277,-97.039289780000004", "🔗 Ver Mapa")</f>
        <v>🔗 Ver Mapa</v>
      </c>
    </row>
    <row r="175" spans="1:12">
      <c r="A175" s="6" t="s">
        <v>2</v>
      </c>
      <c r="B175" s="6" t="s">
        <v>4</v>
      </c>
      <c r="C175" s="6" t="s">
        <v>108</v>
      </c>
      <c r="D175" s="6" t="s">
        <v>10</v>
      </c>
      <c r="E175" s="6" t="s">
        <v>30</v>
      </c>
      <c r="F175" s="6" t="s">
        <v>109</v>
      </c>
      <c r="G175" s="6" t="s">
        <v>110</v>
      </c>
      <c r="H175" s="6" t="s">
        <v>111</v>
      </c>
      <c r="I175" s="6" t="s">
        <v>22</v>
      </c>
      <c r="J175" s="6">
        <v>17.31710229</v>
      </c>
      <c r="K175" s="6">
        <v>-97.03681246</v>
      </c>
      <c r="L175" s="6" t="str">
        <f>HYPERLINK("https://maps.google.com/?q=17.31710229,-97.036812459999993", "🔗 Ver Mapa")</f>
        <v>🔗 Ver Mapa</v>
      </c>
    </row>
    <row r="176" spans="1:12">
      <c r="A176" s="7" t="s">
        <v>2</v>
      </c>
      <c r="B176" s="7" t="s">
        <v>4</v>
      </c>
      <c r="C176" s="7" t="s">
        <v>108</v>
      </c>
      <c r="D176" s="7" t="s">
        <v>10</v>
      </c>
      <c r="E176" s="7" t="s">
        <v>30</v>
      </c>
      <c r="F176" s="7" t="s">
        <v>109</v>
      </c>
      <c r="G176" s="7" t="s">
        <v>110</v>
      </c>
      <c r="H176" s="7" t="s">
        <v>111</v>
      </c>
      <c r="I176" s="7" t="s">
        <v>22</v>
      </c>
      <c r="J176" s="7">
        <v>17.32152428</v>
      </c>
      <c r="K176" s="7">
        <v>-97.04506781</v>
      </c>
      <c r="L176" s="7" t="str">
        <f>HYPERLINK("https://maps.google.com/?q=17.32152428,-97.045067810000006", "🔗 Ver Mapa")</f>
        <v>🔗 Ver Mapa</v>
      </c>
    </row>
    <row r="177" spans="1:12">
      <c r="A177" s="6" t="s">
        <v>2</v>
      </c>
      <c r="B177" s="6" t="s">
        <v>4</v>
      </c>
      <c r="C177" s="6" t="s">
        <v>108</v>
      </c>
      <c r="D177" s="6" t="s">
        <v>10</v>
      </c>
      <c r="E177" s="6" t="s">
        <v>30</v>
      </c>
      <c r="F177" s="6" t="s">
        <v>109</v>
      </c>
      <c r="G177" s="6" t="s">
        <v>110</v>
      </c>
      <c r="H177" s="6" t="s">
        <v>111</v>
      </c>
      <c r="I177" s="6" t="s">
        <v>22</v>
      </c>
      <c r="J177" s="6">
        <v>17.32163977</v>
      </c>
      <c r="K177" s="6">
        <v>-97.03783882</v>
      </c>
      <c r="L177" s="6" t="str">
        <f>HYPERLINK("https://maps.google.com/?q=17.32163977,-97.037838820000005", "🔗 Ver Mapa")</f>
        <v>🔗 Ver Mapa</v>
      </c>
    </row>
    <row r="178" spans="1:12">
      <c r="A178" s="7" t="s">
        <v>2</v>
      </c>
      <c r="B178" s="7" t="s">
        <v>4</v>
      </c>
      <c r="C178" s="7" t="s">
        <v>108</v>
      </c>
      <c r="D178" s="7" t="s">
        <v>10</v>
      </c>
      <c r="E178" s="7" t="s">
        <v>30</v>
      </c>
      <c r="F178" s="7" t="s">
        <v>109</v>
      </c>
      <c r="G178" s="7" t="s">
        <v>110</v>
      </c>
      <c r="H178" s="7" t="s">
        <v>111</v>
      </c>
      <c r="I178" s="7" t="s">
        <v>22</v>
      </c>
      <c r="J178" s="7">
        <v>17.32469842</v>
      </c>
      <c r="K178" s="7">
        <v>-97.03572537</v>
      </c>
      <c r="L178" s="7" t="str">
        <f>HYPERLINK("https://maps.google.com/?q=17.32469842,-97.035725369999994", "🔗 Ver Mapa")</f>
        <v>🔗 Ver Mapa</v>
      </c>
    </row>
    <row r="179" spans="1:12">
      <c r="A179" s="6" t="s">
        <v>2</v>
      </c>
      <c r="B179" s="6" t="s">
        <v>4</v>
      </c>
      <c r="C179" s="6" t="s">
        <v>108</v>
      </c>
      <c r="D179" s="6" t="s">
        <v>10</v>
      </c>
      <c r="E179" s="6" t="s">
        <v>30</v>
      </c>
      <c r="F179" s="6" t="s">
        <v>109</v>
      </c>
      <c r="G179" s="6" t="s">
        <v>110</v>
      </c>
      <c r="H179" s="6" t="s">
        <v>111</v>
      </c>
      <c r="I179" s="6" t="s">
        <v>22</v>
      </c>
      <c r="J179" s="6">
        <v>17.32505029</v>
      </c>
      <c r="K179" s="6">
        <v>-97.04370283</v>
      </c>
      <c r="L179" s="6" t="str">
        <f>HYPERLINK("https://maps.google.com/?q=17.32505029,-97.043702830000001", "🔗 Ver Mapa")</f>
        <v>🔗 Ver Mapa</v>
      </c>
    </row>
    <row r="180" spans="1:12">
      <c r="A180" s="7" t="s">
        <v>2</v>
      </c>
      <c r="B180" s="7" t="s">
        <v>4</v>
      </c>
      <c r="C180" s="7" t="s">
        <v>108</v>
      </c>
      <c r="D180" s="7" t="s">
        <v>10</v>
      </c>
      <c r="E180" s="7" t="s">
        <v>30</v>
      </c>
      <c r="F180" s="7" t="s">
        <v>109</v>
      </c>
      <c r="G180" s="7" t="s">
        <v>110</v>
      </c>
      <c r="H180" s="7" t="s">
        <v>111</v>
      </c>
      <c r="I180" s="7" t="s">
        <v>22</v>
      </c>
      <c r="J180" s="7">
        <v>17.32526729</v>
      </c>
      <c r="K180" s="7">
        <v>-97.03626382</v>
      </c>
      <c r="L180" s="7" t="str">
        <f>HYPERLINK("https://maps.google.com/?q=17.32526729,-97.036263820000002", "🔗 Ver Mapa")</f>
        <v>🔗 Ver Mapa</v>
      </c>
    </row>
    <row r="181" spans="1:12">
      <c r="A181" s="6" t="s">
        <v>2</v>
      </c>
      <c r="B181" s="6" t="s">
        <v>4</v>
      </c>
      <c r="C181" s="6" t="s">
        <v>108</v>
      </c>
      <c r="D181" s="6" t="s">
        <v>10</v>
      </c>
      <c r="E181" s="6" t="s">
        <v>30</v>
      </c>
      <c r="F181" s="6" t="s">
        <v>109</v>
      </c>
      <c r="G181" s="6" t="s">
        <v>110</v>
      </c>
      <c r="H181" s="6" t="s">
        <v>111</v>
      </c>
      <c r="I181" s="6" t="s">
        <v>22</v>
      </c>
      <c r="J181" s="6">
        <v>17.32568721</v>
      </c>
      <c r="K181" s="6">
        <v>-97.04189216</v>
      </c>
      <c r="L181" s="6" t="str">
        <f>HYPERLINK("https://maps.google.com/?q=17.32568721,-97.041892160000003", "🔗 Ver Mapa")</f>
        <v>🔗 Ver Mapa</v>
      </c>
    </row>
    <row r="182" spans="1:12">
      <c r="A182" s="7" t="s">
        <v>2</v>
      </c>
      <c r="B182" s="7" t="s">
        <v>4</v>
      </c>
      <c r="C182" s="7" t="s">
        <v>108</v>
      </c>
      <c r="D182" s="7" t="s">
        <v>10</v>
      </c>
      <c r="E182" s="7" t="s">
        <v>30</v>
      </c>
      <c r="F182" s="7" t="s">
        <v>109</v>
      </c>
      <c r="G182" s="7" t="s">
        <v>110</v>
      </c>
      <c r="H182" s="7" t="s">
        <v>111</v>
      </c>
      <c r="I182" s="7" t="s">
        <v>22</v>
      </c>
      <c r="J182" s="7">
        <v>17.3274356</v>
      </c>
      <c r="K182" s="7">
        <v>-97.03957032</v>
      </c>
      <c r="L182" s="7" t="str">
        <f>HYPERLINK("https://maps.google.com/?q=17.3274356,-97.039570319999996", "🔗 Ver Mapa")</f>
        <v>🔗 Ver Mapa</v>
      </c>
    </row>
    <row r="183" spans="1:12">
      <c r="A183" s="6" t="s">
        <v>2</v>
      </c>
      <c r="B183" s="6" t="s">
        <v>4</v>
      </c>
      <c r="C183" s="6" t="s">
        <v>108</v>
      </c>
      <c r="D183" s="6" t="s">
        <v>10</v>
      </c>
      <c r="E183" s="6" t="s">
        <v>30</v>
      </c>
      <c r="F183" s="6" t="s">
        <v>109</v>
      </c>
      <c r="G183" s="6" t="s">
        <v>110</v>
      </c>
      <c r="H183" s="6" t="s">
        <v>111</v>
      </c>
      <c r="I183" s="6" t="s">
        <v>22</v>
      </c>
      <c r="J183" s="6">
        <v>17.32937665</v>
      </c>
      <c r="K183" s="6">
        <v>-97.04068033</v>
      </c>
      <c r="L183" s="6" t="str">
        <f>HYPERLINK("https://maps.google.com/?q=17.32937665,-97.040680330000001", "🔗 Ver Mapa")</f>
        <v>🔗 Ver Mapa</v>
      </c>
    </row>
    <row r="184" spans="1:12">
      <c r="A184" s="7" t="s">
        <v>2</v>
      </c>
      <c r="B184" s="7" t="s">
        <v>4</v>
      </c>
      <c r="C184" s="7" t="s">
        <v>112</v>
      </c>
      <c r="D184" s="7" t="s">
        <v>10</v>
      </c>
      <c r="E184" s="7" t="s">
        <v>30</v>
      </c>
      <c r="F184" s="7" t="s">
        <v>109</v>
      </c>
      <c r="G184" s="7" t="s">
        <v>110</v>
      </c>
      <c r="H184" s="7" t="s">
        <v>113</v>
      </c>
      <c r="I184" s="7" t="s">
        <v>22</v>
      </c>
      <c r="J184" s="7">
        <v>17.336191205453</v>
      </c>
      <c r="K184" s="7">
        <v>-97.039088588955</v>
      </c>
      <c r="L184" s="7" t="str">
        <f>HYPERLINK("https://maps.google.com/?q=17.3361912054529,-97.039088588955295", "🔗 Ver Mapa")</f>
        <v>🔗 Ver Mapa</v>
      </c>
    </row>
    <row r="185" spans="1:12">
      <c r="A185" s="6" t="s">
        <v>2</v>
      </c>
      <c r="B185" s="6" t="s">
        <v>4</v>
      </c>
      <c r="C185" s="6" t="s">
        <v>112</v>
      </c>
      <c r="D185" s="6" t="s">
        <v>10</v>
      </c>
      <c r="E185" s="6" t="s">
        <v>30</v>
      </c>
      <c r="F185" s="6" t="s">
        <v>109</v>
      </c>
      <c r="G185" s="6" t="s">
        <v>110</v>
      </c>
      <c r="H185" s="6" t="s">
        <v>113</v>
      </c>
      <c r="I185" s="6" t="s">
        <v>22</v>
      </c>
      <c r="J185" s="6">
        <v>17.336285938885</v>
      </c>
      <c r="K185" s="6">
        <v>-97.039649170639</v>
      </c>
      <c r="L185" s="6" t="str">
        <f>HYPERLINK("https://maps.google.com/?q=17.336285938885,-97.039649170639393", "🔗 Ver Mapa")</f>
        <v>🔗 Ver Mapa</v>
      </c>
    </row>
    <row r="186" spans="1:12">
      <c r="A186" s="7" t="s">
        <v>2</v>
      </c>
      <c r="B186" s="7" t="s">
        <v>4</v>
      </c>
      <c r="C186" s="7" t="s">
        <v>112</v>
      </c>
      <c r="D186" s="7" t="s">
        <v>10</v>
      </c>
      <c r="E186" s="7" t="s">
        <v>30</v>
      </c>
      <c r="F186" s="7" t="s">
        <v>109</v>
      </c>
      <c r="G186" s="7" t="s">
        <v>110</v>
      </c>
      <c r="H186" s="7" t="s">
        <v>113</v>
      </c>
      <c r="I186" s="7" t="s">
        <v>22</v>
      </c>
      <c r="J186" s="7">
        <v>17.336326904678</v>
      </c>
      <c r="K186" s="7">
        <v>-97.039343398812</v>
      </c>
      <c r="L186" s="7" t="str">
        <f>HYPERLINK("https://maps.google.com/?q=17.3363269046783,-97.039343398811795", "🔗 Ver Mapa")</f>
        <v>🔗 Ver Mapa</v>
      </c>
    </row>
    <row r="187" spans="1:12">
      <c r="A187" s="6" t="s">
        <v>2</v>
      </c>
      <c r="B187" s="6" t="s">
        <v>4</v>
      </c>
      <c r="C187" s="6" t="s">
        <v>112</v>
      </c>
      <c r="D187" s="6" t="s">
        <v>10</v>
      </c>
      <c r="E187" s="6" t="s">
        <v>30</v>
      </c>
      <c r="F187" s="6" t="s">
        <v>109</v>
      </c>
      <c r="G187" s="6" t="s">
        <v>110</v>
      </c>
      <c r="H187" s="6" t="s">
        <v>113</v>
      </c>
      <c r="I187" s="6" t="s">
        <v>22</v>
      </c>
      <c r="J187" s="6">
        <v>17.339081244018</v>
      </c>
      <c r="K187" s="6">
        <v>-97.034566582838</v>
      </c>
      <c r="L187" s="6" t="str">
        <f>HYPERLINK("https://maps.google.com/?q=17.3390812440183,-97.034566582837996", "🔗 Ver Mapa")</f>
        <v>🔗 Ver Mapa</v>
      </c>
    </row>
    <row r="188" spans="1:12">
      <c r="A188" s="7" t="s">
        <v>2</v>
      </c>
      <c r="B188" s="7" t="s">
        <v>4</v>
      </c>
      <c r="C188" s="7" t="s">
        <v>112</v>
      </c>
      <c r="D188" s="7" t="s">
        <v>10</v>
      </c>
      <c r="E188" s="7" t="s">
        <v>30</v>
      </c>
      <c r="F188" s="7" t="s">
        <v>109</v>
      </c>
      <c r="G188" s="7" t="s">
        <v>110</v>
      </c>
      <c r="H188" s="7" t="s">
        <v>113</v>
      </c>
      <c r="I188" s="7" t="s">
        <v>22</v>
      </c>
      <c r="J188" s="7">
        <v>17.339125563047</v>
      </c>
      <c r="K188" s="7">
        <v>-97.034863815973</v>
      </c>
      <c r="L188" s="7" t="str">
        <f>HYPERLINK("https://maps.google.com/?q=17.3391255630474,-97.034863815973296", "🔗 Ver Mapa")</f>
        <v>🔗 Ver Mapa</v>
      </c>
    </row>
    <row r="189" spans="1:12">
      <c r="A189" s="6" t="s">
        <v>2</v>
      </c>
      <c r="B189" s="6" t="s">
        <v>4</v>
      </c>
      <c r="C189" s="6" t="s">
        <v>112</v>
      </c>
      <c r="D189" s="6" t="s">
        <v>10</v>
      </c>
      <c r="E189" s="6" t="s">
        <v>30</v>
      </c>
      <c r="F189" s="6" t="s">
        <v>109</v>
      </c>
      <c r="G189" s="6" t="s">
        <v>110</v>
      </c>
      <c r="H189" s="6" t="s">
        <v>113</v>
      </c>
      <c r="I189" s="6" t="s">
        <v>22</v>
      </c>
      <c r="J189" s="6">
        <v>17.339145843208</v>
      </c>
      <c r="K189" s="6">
        <v>-97.034929341105</v>
      </c>
      <c r="L189" s="6" t="str">
        <f>HYPERLINK("https://maps.google.com/?q=17.3391458432083,-97.034929341104501", "🔗 Ver Mapa")</f>
        <v>🔗 Ver Mapa</v>
      </c>
    </row>
    <row r="190" spans="1:12">
      <c r="A190" s="7" t="s">
        <v>2</v>
      </c>
      <c r="B190" s="7" t="s">
        <v>4</v>
      </c>
      <c r="C190" s="7" t="s">
        <v>112</v>
      </c>
      <c r="D190" s="7" t="s">
        <v>10</v>
      </c>
      <c r="E190" s="7" t="s">
        <v>30</v>
      </c>
      <c r="F190" s="7" t="s">
        <v>109</v>
      </c>
      <c r="G190" s="7" t="s">
        <v>110</v>
      </c>
      <c r="H190" s="7" t="s">
        <v>113</v>
      </c>
      <c r="I190" s="7" t="s">
        <v>22</v>
      </c>
      <c r="J190" s="7">
        <v>17.33920568369</v>
      </c>
      <c r="K190" s="7">
        <v>-97.035414740493</v>
      </c>
      <c r="L190" s="7" t="str">
        <f>HYPERLINK("https://maps.google.com/?q=17.3392056836897,-97.035414740492797", "🔗 Ver Mapa")</f>
        <v>🔗 Ver Mapa</v>
      </c>
    </row>
    <row r="191" spans="1:12">
      <c r="A191" s="6" t="s">
        <v>2</v>
      </c>
      <c r="B191" s="6" t="s">
        <v>4</v>
      </c>
      <c r="C191" s="6" t="s">
        <v>112</v>
      </c>
      <c r="D191" s="6" t="s">
        <v>10</v>
      </c>
      <c r="E191" s="6" t="s">
        <v>30</v>
      </c>
      <c r="F191" s="6" t="s">
        <v>109</v>
      </c>
      <c r="G191" s="6" t="s">
        <v>110</v>
      </c>
      <c r="H191" s="6" t="s">
        <v>113</v>
      </c>
      <c r="I191" s="6" t="s">
        <v>22</v>
      </c>
      <c r="J191" s="6">
        <v>17.339282722564</v>
      </c>
      <c r="K191" s="6">
        <v>-97.03654782209</v>
      </c>
      <c r="L191" s="6" t="str">
        <f>HYPERLINK("https://maps.google.com/?q=17.3392827225643,-97.036547822089602", "🔗 Ver Mapa")</f>
        <v>🔗 Ver Mapa</v>
      </c>
    </row>
    <row r="192" spans="1:12">
      <c r="A192" s="7" t="s">
        <v>2</v>
      </c>
      <c r="B192" s="7" t="s">
        <v>4</v>
      </c>
      <c r="C192" s="7" t="s">
        <v>112</v>
      </c>
      <c r="D192" s="7" t="s">
        <v>10</v>
      </c>
      <c r="E192" s="7" t="s">
        <v>30</v>
      </c>
      <c r="F192" s="7" t="s">
        <v>109</v>
      </c>
      <c r="G192" s="7" t="s">
        <v>110</v>
      </c>
      <c r="H192" s="7" t="s">
        <v>113</v>
      </c>
      <c r="I192" s="7" t="s">
        <v>22</v>
      </c>
      <c r="J192" s="7">
        <v>17.342686843135</v>
      </c>
      <c r="K192" s="7">
        <v>-97.040522</v>
      </c>
      <c r="L192" s="7" t="str">
        <f>HYPERLINK("https://maps.google.com/?q=17.342686843135,-97.040522000000195", "🔗 Ver Mapa")</f>
        <v>🔗 Ver Mapa</v>
      </c>
    </row>
    <row r="193" spans="1:12">
      <c r="A193" s="6" t="s">
        <v>2</v>
      </c>
      <c r="B193" s="6" t="s">
        <v>4</v>
      </c>
      <c r="C193" s="6" t="s">
        <v>112</v>
      </c>
      <c r="D193" s="6" t="s">
        <v>10</v>
      </c>
      <c r="E193" s="6" t="s">
        <v>30</v>
      </c>
      <c r="F193" s="6" t="s">
        <v>109</v>
      </c>
      <c r="G193" s="6" t="s">
        <v>110</v>
      </c>
      <c r="H193" s="6" t="s">
        <v>113</v>
      </c>
      <c r="I193" s="6" t="s">
        <v>22</v>
      </c>
      <c r="J193" s="6">
        <v>17.342802204762</v>
      </c>
      <c r="K193" s="6">
        <v>-97.037805093254</v>
      </c>
      <c r="L193" s="6" t="str">
        <f>HYPERLINK("https://maps.google.com/?q=17.3428022047621,-97.037805093254093", "🔗 Ver Mapa")</f>
        <v>🔗 Ver Mapa</v>
      </c>
    </row>
    <row r="194" spans="1:12">
      <c r="A194" s="7" t="s">
        <v>45</v>
      </c>
      <c r="B194" s="7" t="s">
        <v>46</v>
      </c>
      <c r="C194" s="7" t="s">
        <v>114</v>
      </c>
      <c r="D194" s="7" t="s">
        <v>48</v>
      </c>
      <c r="E194" s="7" t="s">
        <v>30</v>
      </c>
      <c r="F194" s="7" t="s">
        <v>115</v>
      </c>
      <c r="G194" s="7" t="s">
        <v>116</v>
      </c>
      <c r="H194" s="7" t="s">
        <v>117</v>
      </c>
      <c r="I194" s="7" t="s">
        <v>22</v>
      </c>
      <c r="J194" s="7">
        <v>16.703261709266</v>
      </c>
      <c r="K194" s="7">
        <v>-96.678423462634</v>
      </c>
      <c r="L194" s="7" t="str">
        <f>HYPERLINK("https://maps.google.com/?q=16.7032617092655,-96.67842346263372", "🔗 Ver Mapa")</f>
        <v>🔗 Ver Mapa</v>
      </c>
    </row>
    <row r="195" spans="1:12">
      <c r="A195" s="6" t="s">
        <v>45</v>
      </c>
      <c r="B195" s="6" t="s">
        <v>46</v>
      </c>
      <c r="C195" s="6" t="s">
        <v>118</v>
      </c>
      <c r="D195" s="6" t="s">
        <v>48</v>
      </c>
      <c r="E195" s="6" t="s">
        <v>119</v>
      </c>
      <c r="F195" s="6" t="s">
        <v>120</v>
      </c>
      <c r="G195" s="6" t="s">
        <v>121</v>
      </c>
      <c r="H195" s="6" t="s">
        <v>122</v>
      </c>
      <c r="I195" s="6" t="s">
        <v>22</v>
      </c>
      <c r="J195" s="6">
        <v>16.591725467154</v>
      </c>
      <c r="K195" s="6">
        <v>-94.769250555887</v>
      </c>
      <c r="L195" s="6" t="str">
        <f>HYPERLINK("https://maps.google.com/?q=16.591725467154,-94.76925055588701", "🔗 Ver Mapa")</f>
        <v>🔗 Ver Mapa</v>
      </c>
    </row>
    <row r="196" spans="1:12">
      <c r="A196" s="7" t="s">
        <v>45</v>
      </c>
      <c r="B196" s="7" t="s">
        <v>46</v>
      </c>
      <c r="C196" s="7" t="s">
        <v>123</v>
      </c>
      <c r="D196" s="7" t="s">
        <v>48</v>
      </c>
      <c r="E196" s="7" t="s">
        <v>36</v>
      </c>
      <c r="F196" s="7" t="s">
        <v>42</v>
      </c>
      <c r="G196" s="7" t="s">
        <v>124</v>
      </c>
      <c r="H196" s="7" t="s">
        <v>125</v>
      </c>
      <c r="I196" s="7" t="s">
        <v>22</v>
      </c>
      <c r="J196" s="7">
        <v>16.335616725419</v>
      </c>
      <c r="K196" s="7">
        <v>-97.083326109546</v>
      </c>
      <c r="L196" s="7" t="str">
        <f>HYPERLINK("https://maps.google.com/?q=16.335616725419342,-97.08332610954582", "🔗 Ver Mapa")</f>
        <v>🔗 Ver Mapa</v>
      </c>
    </row>
    <row r="197" spans="1:12">
      <c r="A197" s="6" t="s">
        <v>58</v>
      </c>
      <c r="B197" s="6" t="s">
        <v>59</v>
      </c>
      <c r="C197" s="6" t="s">
        <v>126</v>
      </c>
      <c r="D197" s="6" t="s">
        <v>127</v>
      </c>
      <c r="E197" s="6" t="s">
        <v>36</v>
      </c>
      <c r="F197" s="6" t="s">
        <v>37</v>
      </c>
      <c r="G197" s="6" t="s">
        <v>128</v>
      </c>
      <c r="H197" s="6" t="s">
        <v>129</v>
      </c>
      <c r="I197" s="6" t="s">
        <v>22</v>
      </c>
      <c r="J197" s="6">
        <v>16.076009</v>
      </c>
      <c r="K197" s="6">
        <v>-96.79197</v>
      </c>
      <c r="L197" s="6" t="str">
        <f>HYPERLINK("https://maps.google.com/?q=16.076009,-96.791970", "🔗 Ver Mapa")</f>
        <v>🔗 Ver Mapa</v>
      </c>
    </row>
    <row r="198" spans="1:12">
      <c r="A198" s="7" t="s">
        <v>58</v>
      </c>
      <c r="B198" s="7" t="s">
        <v>59</v>
      </c>
      <c r="C198" s="7" t="s">
        <v>126</v>
      </c>
      <c r="D198" s="7" t="s">
        <v>127</v>
      </c>
      <c r="E198" s="7" t="s">
        <v>36</v>
      </c>
      <c r="F198" s="7" t="s">
        <v>37</v>
      </c>
      <c r="G198" s="7" t="s">
        <v>128</v>
      </c>
      <c r="H198" s="7" t="s">
        <v>129</v>
      </c>
      <c r="I198" s="7" t="s">
        <v>22</v>
      </c>
      <c r="J198" s="7">
        <v>16.076112</v>
      </c>
      <c r="K198" s="7">
        <v>-96.792221</v>
      </c>
      <c r="L198" s="7" t="str">
        <f>HYPERLINK("https://maps.google.com/?q=16.076112,-96.792221", "🔗 Ver Mapa")</f>
        <v>🔗 Ver Mapa</v>
      </c>
    </row>
    <row r="199" spans="1:12">
      <c r="A199" s="6" t="s">
        <v>58</v>
      </c>
      <c r="B199" s="6" t="s">
        <v>59</v>
      </c>
      <c r="C199" s="6" t="s">
        <v>126</v>
      </c>
      <c r="D199" s="6" t="s">
        <v>127</v>
      </c>
      <c r="E199" s="6" t="s">
        <v>36</v>
      </c>
      <c r="F199" s="6" t="s">
        <v>37</v>
      </c>
      <c r="G199" s="6" t="s">
        <v>128</v>
      </c>
      <c r="H199" s="6" t="s">
        <v>129</v>
      </c>
      <c r="I199" s="6" t="s">
        <v>22</v>
      </c>
      <c r="J199" s="6">
        <v>16.076404</v>
      </c>
      <c r="K199" s="6">
        <v>-96.792371</v>
      </c>
      <c r="L199" s="6" t="str">
        <f>HYPERLINK("https://maps.google.com/?q=16.076404,-96.792371", "🔗 Ver Mapa")</f>
        <v>🔗 Ver Mapa</v>
      </c>
    </row>
    <row r="200" spans="1:12">
      <c r="A200" s="7" t="s">
        <v>58</v>
      </c>
      <c r="B200" s="7" t="s">
        <v>59</v>
      </c>
      <c r="C200" s="7" t="s">
        <v>130</v>
      </c>
      <c r="D200" s="7" t="s">
        <v>131</v>
      </c>
      <c r="E200" s="7" t="s">
        <v>30</v>
      </c>
      <c r="F200" s="7" t="s">
        <v>132</v>
      </c>
      <c r="G200" s="7" t="s">
        <v>133</v>
      </c>
      <c r="H200" s="7" t="s">
        <v>134</v>
      </c>
      <c r="I200" s="7" t="s">
        <v>22</v>
      </c>
      <c r="J200" s="7">
        <v>16.702663</v>
      </c>
      <c r="K200" s="7">
        <v>-96.8601</v>
      </c>
      <c r="L200" s="7" t="str">
        <f>HYPERLINK("https://maps.google.com/?q=16.702663,-96.860100", "🔗 Ver Mapa")</f>
        <v>🔗 Ver Mapa</v>
      </c>
    </row>
    <row r="201" spans="1:12">
      <c r="A201" s="6" t="s">
        <v>58</v>
      </c>
      <c r="B201" s="6" t="s">
        <v>59</v>
      </c>
      <c r="C201" s="6" t="s">
        <v>135</v>
      </c>
      <c r="D201" s="6" t="s">
        <v>61</v>
      </c>
      <c r="E201" s="6" t="s">
        <v>30</v>
      </c>
      <c r="F201" s="6" t="s">
        <v>115</v>
      </c>
      <c r="G201" s="6" t="s">
        <v>136</v>
      </c>
      <c r="H201" s="6" t="s">
        <v>137</v>
      </c>
      <c r="I201" s="6" t="s">
        <v>22</v>
      </c>
      <c r="J201" s="6">
        <v>16.824944</v>
      </c>
      <c r="K201" s="6">
        <v>-96.672754</v>
      </c>
      <c r="L201" s="6" t="str">
        <f>HYPERLINK("https://maps.google.com/?q=16.824944,-96.672753999999998", "🔗 Ver Mapa")</f>
        <v>🔗 Ver Mapa</v>
      </c>
    </row>
    <row r="202" spans="1:12">
      <c r="A202" s="7" t="s">
        <v>58</v>
      </c>
      <c r="B202" s="7" t="s">
        <v>59</v>
      </c>
      <c r="C202" s="7" t="s">
        <v>135</v>
      </c>
      <c r="D202" s="7" t="s">
        <v>61</v>
      </c>
      <c r="E202" s="7" t="s">
        <v>30</v>
      </c>
      <c r="F202" s="7" t="s">
        <v>115</v>
      </c>
      <c r="G202" s="7" t="s">
        <v>136</v>
      </c>
      <c r="H202" s="7" t="s">
        <v>137</v>
      </c>
      <c r="I202" s="7" t="s">
        <v>22</v>
      </c>
      <c r="J202" s="7">
        <v>16.82509</v>
      </c>
      <c r="K202" s="7">
        <v>-96.673064</v>
      </c>
      <c r="L202" s="7" t="str">
        <f>HYPERLINK("https://maps.google.com/?q=16.82509,-96.673063999999997", "🔗 Ver Mapa")</f>
        <v>🔗 Ver Mapa</v>
      </c>
    </row>
    <row r="203" spans="1:12">
      <c r="A203" s="6" t="s">
        <v>58</v>
      </c>
      <c r="B203" s="6" t="s">
        <v>59</v>
      </c>
      <c r="C203" s="6" t="s">
        <v>135</v>
      </c>
      <c r="D203" s="6" t="s">
        <v>61</v>
      </c>
      <c r="E203" s="6" t="s">
        <v>30</v>
      </c>
      <c r="F203" s="6" t="s">
        <v>115</v>
      </c>
      <c r="G203" s="6" t="s">
        <v>136</v>
      </c>
      <c r="H203" s="6" t="s">
        <v>137</v>
      </c>
      <c r="I203" s="6" t="s">
        <v>22</v>
      </c>
      <c r="J203" s="6">
        <v>16.825205</v>
      </c>
      <c r="K203" s="6">
        <v>-96.673516</v>
      </c>
      <c r="L203" s="6" t="str">
        <f>HYPERLINK("https://maps.google.com/?q=16.825205,-96.673516000000006", "🔗 Ver Mapa")</f>
        <v>🔗 Ver Mapa</v>
      </c>
    </row>
    <row r="204" spans="1:12">
      <c r="A204" s="7" t="s">
        <v>58</v>
      </c>
      <c r="B204" s="7" t="s">
        <v>59</v>
      </c>
      <c r="C204" s="7" t="s">
        <v>135</v>
      </c>
      <c r="D204" s="7" t="s">
        <v>61</v>
      </c>
      <c r="E204" s="7" t="s">
        <v>30</v>
      </c>
      <c r="F204" s="7" t="s">
        <v>115</v>
      </c>
      <c r="G204" s="7" t="s">
        <v>136</v>
      </c>
      <c r="H204" s="7" t="s">
        <v>137</v>
      </c>
      <c r="I204" s="7" t="s">
        <v>22</v>
      </c>
      <c r="J204" s="7">
        <v>16.825284</v>
      </c>
      <c r="K204" s="7">
        <v>-96.672734</v>
      </c>
      <c r="L204" s="7" t="str">
        <f>HYPERLINK("https://maps.google.com/?q=16.825284,-96.672734000000005", "🔗 Ver Mapa")</f>
        <v>🔗 Ver Mapa</v>
      </c>
    </row>
    <row r="205" spans="1:12">
      <c r="A205" s="6" t="s">
        <v>58</v>
      </c>
      <c r="B205" s="6" t="s">
        <v>59</v>
      </c>
      <c r="C205" s="6" t="s">
        <v>135</v>
      </c>
      <c r="D205" s="6" t="s">
        <v>61</v>
      </c>
      <c r="E205" s="6" t="s">
        <v>30</v>
      </c>
      <c r="F205" s="6" t="s">
        <v>115</v>
      </c>
      <c r="G205" s="6" t="s">
        <v>136</v>
      </c>
      <c r="H205" s="6" t="s">
        <v>137</v>
      </c>
      <c r="I205" s="6" t="s">
        <v>22</v>
      </c>
      <c r="J205" s="6">
        <v>16.825318</v>
      </c>
      <c r="K205" s="6">
        <v>-96.673974</v>
      </c>
      <c r="L205" s="6" t="str">
        <f>HYPERLINK("https://maps.google.com/?q=16.825318,-96.673974000000001", "🔗 Ver Mapa")</f>
        <v>🔗 Ver Mapa</v>
      </c>
    </row>
    <row r="206" spans="1:12">
      <c r="A206" s="7" t="s">
        <v>58</v>
      </c>
      <c r="B206" s="7" t="s">
        <v>59</v>
      </c>
      <c r="C206" s="7" t="s">
        <v>135</v>
      </c>
      <c r="D206" s="7" t="s">
        <v>61</v>
      </c>
      <c r="E206" s="7" t="s">
        <v>30</v>
      </c>
      <c r="F206" s="7" t="s">
        <v>115</v>
      </c>
      <c r="G206" s="7" t="s">
        <v>136</v>
      </c>
      <c r="H206" s="7" t="s">
        <v>137</v>
      </c>
      <c r="I206" s="7" t="s">
        <v>22</v>
      </c>
      <c r="J206" s="7">
        <v>16.825344</v>
      </c>
      <c r="K206" s="7">
        <v>-96.674456</v>
      </c>
      <c r="L206" s="7" t="str">
        <f>HYPERLINK("https://maps.google.com/?q=16.825344,-96.674456000000006", "🔗 Ver Mapa")</f>
        <v>🔗 Ver Mapa</v>
      </c>
    </row>
    <row r="207" spans="1:12">
      <c r="A207" s="6" t="s">
        <v>58</v>
      </c>
      <c r="B207" s="6" t="s">
        <v>59</v>
      </c>
      <c r="C207" s="6" t="s">
        <v>135</v>
      </c>
      <c r="D207" s="6" t="s">
        <v>61</v>
      </c>
      <c r="E207" s="6" t="s">
        <v>30</v>
      </c>
      <c r="F207" s="6" t="s">
        <v>115</v>
      </c>
      <c r="G207" s="6" t="s">
        <v>136</v>
      </c>
      <c r="H207" s="6" t="s">
        <v>137</v>
      </c>
      <c r="I207" s="6" t="s">
        <v>22</v>
      </c>
      <c r="J207" s="6">
        <v>16.825405</v>
      </c>
      <c r="K207" s="6">
        <v>-96.674442</v>
      </c>
      <c r="L207" s="6" t="str">
        <f>HYPERLINK("https://maps.google.com/?q=16.825405,-96.674441999999999", "🔗 Ver Mapa")</f>
        <v>🔗 Ver Mapa</v>
      </c>
    </row>
    <row r="208" spans="1:12">
      <c r="A208" s="7" t="s">
        <v>58</v>
      </c>
      <c r="B208" s="7" t="s">
        <v>59</v>
      </c>
      <c r="C208" s="7" t="s">
        <v>135</v>
      </c>
      <c r="D208" s="7" t="s">
        <v>61</v>
      </c>
      <c r="E208" s="7" t="s">
        <v>30</v>
      </c>
      <c r="F208" s="7" t="s">
        <v>115</v>
      </c>
      <c r="G208" s="7" t="s">
        <v>136</v>
      </c>
      <c r="H208" s="7" t="s">
        <v>137</v>
      </c>
      <c r="I208" s="7" t="s">
        <v>22</v>
      </c>
      <c r="J208" s="7">
        <v>16.825688</v>
      </c>
      <c r="K208" s="7">
        <v>-96.672693</v>
      </c>
      <c r="L208" s="7" t="str">
        <f>HYPERLINK("https://maps.google.com/?q=16.825688,-96.672692999999995", "🔗 Ver Mapa")</f>
        <v>🔗 Ver Mapa</v>
      </c>
    </row>
    <row r="209" spans="1:12">
      <c r="A209" s="6" t="s">
        <v>58</v>
      </c>
      <c r="B209" s="6" t="s">
        <v>59</v>
      </c>
      <c r="C209" s="6" t="s">
        <v>135</v>
      </c>
      <c r="D209" s="6" t="s">
        <v>61</v>
      </c>
      <c r="E209" s="6" t="s">
        <v>30</v>
      </c>
      <c r="F209" s="6" t="s">
        <v>115</v>
      </c>
      <c r="G209" s="6" t="s">
        <v>136</v>
      </c>
      <c r="H209" s="6" t="s">
        <v>137</v>
      </c>
      <c r="I209" s="6" t="s">
        <v>22</v>
      </c>
      <c r="J209" s="6">
        <v>16.826179</v>
      </c>
      <c r="K209" s="6">
        <v>-96.67266</v>
      </c>
      <c r="L209" s="6" t="str">
        <f>HYPERLINK("https://maps.google.com/?q=16.826179,-96.672659999999993", "🔗 Ver Mapa")</f>
        <v>🔗 Ver Mapa</v>
      </c>
    </row>
    <row r="210" spans="1:12">
      <c r="A210" s="7" t="s">
        <v>58</v>
      </c>
      <c r="B210" s="7" t="s">
        <v>59</v>
      </c>
      <c r="C210" s="7" t="s">
        <v>135</v>
      </c>
      <c r="D210" s="7" t="s">
        <v>61</v>
      </c>
      <c r="E210" s="7" t="s">
        <v>30</v>
      </c>
      <c r="F210" s="7" t="s">
        <v>115</v>
      </c>
      <c r="G210" s="7" t="s">
        <v>136</v>
      </c>
      <c r="H210" s="7" t="s">
        <v>137</v>
      </c>
      <c r="I210" s="7" t="s">
        <v>22</v>
      </c>
      <c r="J210" s="7">
        <v>16.826601</v>
      </c>
      <c r="K210" s="7">
        <v>-96.672543</v>
      </c>
      <c r="L210" s="7" t="str">
        <f>HYPERLINK("https://maps.google.com/?q=16.826601,-96.672543000000005", "🔗 Ver Mapa")</f>
        <v>🔗 Ver Mapa</v>
      </c>
    </row>
    <row r="211" spans="1:12">
      <c r="A211" s="6" t="s">
        <v>58</v>
      </c>
      <c r="B211" s="6" t="s">
        <v>59</v>
      </c>
      <c r="C211" s="6" t="s">
        <v>135</v>
      </c>
      <c r="D211" s="6" t="s">
        <v>61</v>
      </c>
      <c r="E211" s="6" t="s">
        <v>30</v>
      </c>
      <c r="F211" s="6" t="s">
        <v>115</v>
      </c>
      <c r="G211" s="6" t="s">
        <v>136</v>
      </c>
      <c r="H211" s="6" t="s">
        <v>137</v>
      </c>
      <c r="I211" s="6" t="s">
        <v>22</v>
      </c>
      <c r="J211" s="6">
        <v>16.82703</v>
      </c>
      <c r="K211" s="6">
        <v>-96.672358</v>
      </c>
      <c r="L211" s="6" t="str">
        <f>HYPERLINK("https://maps.google.com/?q=16.82703,-96.672358000000003", "🔗 Ver Mapa")</f>
        <v>🔗 Ver Mapa</v>
      </c>
    </row>
    <row r="212" spans="1:12">
      <c r="A212" s="7" t="s">
        <v>58</v>
      </c>
      <c r="B212" s="7" t="s">
        <v>59</v>
      </c>
      <c r="C212" s="7" t="s">
        <v>135</v>
      </c>
      <c r="D212" s="7" t="s">
        <v>61</v>
      </c>
      <c r="E212" s="7" t="s">
        <v>30</v>
      </c>
      <c r="F212" s="7" t="s">
        <v>115</v>
      </c>
      <c r="G212" s="7" t="s">
        <v>136</v>
      </c>
      <c r="H212" s="7" t="s">
        <v>137</v>
      </c>
      <c r="I212" s="7" t="s">
        <v>22</v>
      </c>
      <c r="J212" s="7">
        <v>16.827484</v>
      </c>
      <c r="K212" s="7">
        <v>-96.672164</v>
      </c>
      <c r="L212" s="7" t="str">
        <f>HYPERLINK("https://maps.google.com/?q=16.827484,-96.672163999999995", "🔗 Ver Mapa")</f>
        <v>🔗 Ver Mapa</v>
      </c>
    </row>
    <row r="213" spans="1:12">
      <c r="A213" s="6" t="s">
        <v>2</v>
      </c>
      <c r="B213" s="6" t="s">
        <v>4</v>
      </c>
      <c r="C213" s="6" t="s">
        <v>138</v>
      </c>
      <c r="D213" s="6" t="s">
        <v>10</v>
      </c>
      <c r="E213" s="6" t="s">
        <v>30</v>
      </c>
      <c r="F213" s="6" t="s">
        <v>109</v>
      </c>
      <c r="G213" s="6" t="s">
        <v>139</v>
      </c>
      <c r="H213" s="6" t="s">
        <v>140</v>
      </c>
      <c r="I213" s="6" t="s">
        <v>22</v>
      </c>
      <c r="J213" s="6">
        <v>17.101688</v>
      </c>
      <c r="K213" s="6">
        <v>-96.868491</v>
      </c>
      <c r="L213" s="6" t="str">
        <f>HYPERLINK("https://maps.google.com/?q=17.101688,-96.868491000000006", "🔗 Ver Mapa")</f>
        <v>🔗 Ver Mapa</v>
      </c>
    </row>
    <row r="214" spans="1:12">
      <c r="A214" s="7" t="s">
        <v>2</v>
      </c>
      <c r="B214" s="7" t="s">
        <v>4</v>
      </c>
      <c r="C214" s="7" t="s">
        <v>141</v>
      </c>
      <c r="D214" s="7" t="s">
        <v>10</v>
      </c>
      <c r="E214" s="7" t="s">
        <v>30</v>
      </c>
      <c r="F214" s="7" t="s">
        <v>109</v>
      </c>
      <c r="G214" s="7" t="s">
        <v>139</v>
      </c>
      <c r="H214" s="7" t="s">
        <v>142</v>
      </c>
      <c r="I214" s="7" t="s">
        <v>22</v>
      </c>
      <c r="J214" s="7">
        <v>17.108686</v>
      </c>
      <c r="K214" s="7">
        <v>-96.87214</v>
      </c>
      <c r="L214" s="7" t="str">
        <f>HYPERLINK("https://maps.google.com/?q=17.108686,-96.872140000000002", "🔗 Ver Mapa")</f>
        <v>🔗 Ver Mapa</v>
      </c>
    </row>
    <row r="215" spans="1:12">
      <c r="A215" s="6" t="s">
        <v>45</v>
      </c>
      <c r="B215" s="6" t="s">
        <v>46</v>
      </c>
      <c r="C215" s="6" t="s">
        <v>143</v>
      </c>
      <c r="D215" s="6" t="s">
        <v>48</v>
      </c>
      <c r="E215" s="6" t="s">
        <v>36</v>
      </c>
      <c r="F215" s="6" t="s">
        <v>37</v>
      </c>
      <c r="G215" s="6" t="s">
        <v>144</v>
      </c>
      <c r="H215" s="6" t="s">
        <v>145</v>
      </c>
      <c r="I215" s="6" t="s">
        <v>22</v>
      </c>
      <c r="J215" s="6">
        <v>15.901993912232</v>
      </c>
      <c r="K215" s="6">
        <v>-96.69481066539</v>
      </c>
      <c r="L215" s="6" t="str">
        <f>HYPERLINK("https://maps.google.com/?q=15.901993912232,-96.69481066538971", "🔗 Ver Mapa")</f>
        <v>🔗 Ver Mapa</v>
      </c>
    </row>
    <row r="216" spans="1:12">
      <c r="A216" s="7" t="s">
        <v>45</v>
      </c>
      <c r="B216" s="7" t="s">
        <v>46</v>
      </c>
      <c r="C216" s="7" t="s">
        <v>146</v>
      </c>
      <c r="D216" s="7" t="s">
        <v>48</v>
      </c>
      <c r="E216" s="7" t="s">
        <v>30</v>
      </c>
      <c r="F216" s="7" t="s">
        <v>115</v>
      </c>
      <c r="G216" s="7" t="s">
        <v>136</v>
      </c>
      <c r="H216" s="7" t="s">
        <v>137</v>
      </c>
      <c r="I216" s="7" t="s">
        <v>22</v>
      </c>
      <c r="J216" s="7">
        <v>16.83549342327</v>
      </c>
      <c r="K216" s="7">
        <v>-96.671408543356</v>
      </c>
      <c r="L216" s="7" t="str">
        <f>HYPERLINK("https://maps.google.com/?q=16.835493423269934,-96.67140854335646", "🔗 Ver Mapa")</f>
        <v>🔗 Ver Mapa</v>
      </c>
    </row>
    <row r="217" spans="1:12">
      <c r="A217" s="6" t="s">
        <v>45</v>
      </c>
      <c r="B217" s="6" t="s">
        <v>46</v>
      </c>
      <c r="C217" s="6" t="s">
        <v>147</v>
      </c>
      <c r="D217" s="6" t="s">
        <v>48</v>
      </c>
      <c r="E217" s="6" t="s">
        <v>12</v>
      </c>
      <c r="F217" s="6" t="s">
        <v>148</v>
      </c>
      <c r="G217" s="6" t="s">
        <v>149</v>
      </c>
      <c r="H217" s="6" t="s">
        <v>150</v>
      </c>
      <c r="I217" s="6" t="s">
        <v>22</v>
      </c>
      <c r="J217" s="6">
        <v>16.170942947238</v>
      </c>
      <c r="K217" s="6">
        <v>-96.487839215629</v>
      </c>
      <c r="L217" s="6" t="str">
        <f>HYPERLINK("https://maps.google.com/?q=16.17094294723844,-96.48783921562888", "🔗 Ver Mapa")</f>
        <v>🔗 Ver Mapa</v>
      </c>
    </row>
    <row r="218" spans="1:12">
      <c r="A218" s="7" t="s">
        <v>45</v>
      </c>
      <c r="B218" s="7" t="s">
        <v>46</v>
      </c>
      <c r="C218" s="7" t="s">
        <v>151</v>
      </c>
      <c r="D218" s="7" t="s">
        <v>48</v>
      </c>
      <c r="E218" s="7" t="s">
        <v>12</v>
      </c>
      <c r="F218" s="7" t="s">
        <v>148</v>
      </c>
      <c r="G218" s="7" t="s">
        <v>152</v>
      </c>
      <c r="H218" s="7" t="s">
        <v>153</v>
      </c>
      <c r="I218" s="7" t="s">
        <v>22</v>
      </c>
      <c r="J218" s="7">
        <v>16.224453892529</v>
      </c>
      <c r="K218" s="7">
        <v>-96.516088066303</v>
      </c>
      <c r="L218" s="7" t="str">
        <f>HYPERLINK("https://maps.google.com/?q=16.22445389252903,-96.51608806630308", "🔗 Ver Mapa")</f>
        <v>🔗 Ver Mapa</v>
      </c>
    </row>
    <row r="219" spans="1:12">
      <c r="A219" s="6" t="s">
        <v>45</v>
      </c>
      <c r="B219" s="6" t="s">
        <v>46</v>
      </c>
      <c r="C219" s="6" t="s">
        <v>154</v>
      </c>
      <c r="D219" s="6" t="s">
        <v>48</v>
      </c>
      <c r="E219" s="6" t="s">
        <v>30</v>
      </c>
      <c r="F219" s="6" t="s">
        <v>132</v>
      </c>
      <c r="G219" s="6" t="s">
        <v>133</v>
      </c>
      <c r="H219" s="6" t="s">
        <v>155</v>
      </c>
      <c r="I219" s="6" t="s">
        <v>22</v>
      </c>
      <c r="J219" s="6">
        <v>16.688101551121</v>
      </c>
      <c r="K219" s="6">
        <v>-96.854729692564</v>
      </c>
      <c r="L219" s="6" t="str">
        <f>HYPERLINK("https://maps.google.com/?q=16.68810155112096,-96.85472969256372", "🔗 Ver Mapa")</f>
        <v>🔗 Ver Mapa</v>
      </c>
    </row>
    <row r="220" spans="1:12">
      <c r="A220" s="7" t="s">
        <v>45</v>
      </c>
      <c r="B220" s="7" t="s">
        <v>46</v>
      </c>
      <c r="C220" s="7" t="s">
        <v>156</v>
      </c>
      <c r="D220" s="7" t="s">
        <v>48</v>
      </c>
      <c r="E220" s="7" t="s">
        <v>36</v>
      </c>
      <c r="F220" s="7" t="s">
        <v>62</v>
      </c>
      <c r="G220" s="7" t="s">
        <v>157</v>
      </c>
      <c r="H220" s="7" t="s">
        <v>158</v>
      </c>
      <c r="I220" s="7" t="s">
        <v>22</v>
      </c>
      <c r="J220" s="7">
        <v>16.498831355526</v>
      </c>
      <c r="K220" s="7">
        <v>-98.337586850524</v>
      </c>
      <c r="L220" s="7" t="str">
        <f>HYPERLINK("https://maps.google.com/?q=16.498831355526,-98.3375868505243", "🔗 Ver Mapa")</f>
        <v>🔗 Ver Mapa</v>
      </c>
    </row>
    <row r="221" spans="1:12">
      <c r="A221" s="6" t="s">
        <v>2</v>
      </c>
      <c r="B221" s="6" t="s">
        <v>4</v>
      </c>
      <c r="C221" s="6" t="s">
        <v>159</v>
      </c>
      <c r="D221" s="6" t="s">
        <v>10</v>
      </c>
      <c r="E221" s="6" t="s">
        <v>30</v>
      </c>
      <c r="F221" s="6" t="s">
        <v>79</v>
      </c>
      <c r="G221" s="6" t="s">
        <v>160</v>
      </c>
      <c r="H221" s="6" t="s">
        <v>161</v>
      </c>
      <c r="I221" s="6" t="s">
        <v>22</v>
      </c>
      <c r="J221" s="6">
        <v>17.004607</v>
      </c>
      <c r="K221" s="6">
        <v>-96.582838</v>
      </c>
      <c r="L221" s="6" t="str">
        <f>HYPERLINK("https://maps.google.com/?q=17.004607,-96.582837999999995", "🔗 Ver Mapa")</f>
        <v>🔗 Ver Mapa</v>
      </c>
    </row>
    <row r="222" spans="1:12">
      <c r="A222" s="7" t="s">
        <v>2</v>
      </c>
      <c r="B222" s="7" t="s">
        <v>4</v>
      </c>
      <c r="C222" s="7" t="s">
        <v>159</v>
      </c>
      <c r="D222" s="7" t="s">
        <v>10</v>
      </c>
      <c r="E222" s="7" t="s">
        <v>30</v>
      </c>
      <c r="F222" s="7" t="s">
        <v>79</v>
      </c>
      <c r="G222" s="7" t="s">
        <v>160</v>
      </c>
      <c r="H222" s="7" t="s">
        <v>161</v>
      </c>
      <c r="I222" s="7" t="s">
        <v>22</v>
      </c>
      <c r="J222" s="7">
        <v>17.00484</v>
      </c>
      <c r="K222" s="7">
        <v>-96.581712</v>
      </c>
      <c r="L222" s="7" t="str">
        <f>HYPERLINK("https://maps.google.com/?q=17.00484,-96.581711999999996", "🔗 Ver Mapa")</f>
        <v>🔗 Ver Mapa</v>
      </c>
    </row>
    <row r="223" spans="1:12">
      <c r="A223" s="6" t="s">
        <v>2</v>
      </c>
      <c r="B223" s="6" t="s">
        <v>4</v>
      </c>
      <c r="C223" s="6" t="s">
        <v>159</v>
      </c>
      <c r="D223" s="6" t="s">
        <v>10</v>
      </c>
      <c r="E223" s="6" t="s">
        <v>30</v>
      </c>
      <c r="F223" s="6" t="s">
        <v>79</v>
      </c>
      <c r="G223" s="6" t="s">
        <v>160</v>
      </c>
      <c r="H223" s="6" t="s">
        <v>161</v>
      </c>
      <c r="I223" s="6" t="s">
        <v>22</v>
      </c>
      <c r="J223" s="6">
        <v>17.005956</v>
      </c>
      <c r="K223" s="6">
        <v>-96.585258</v>
      </c>
      <c r="L223" s="6" t="str">
        <f>HYPERLINK("https://maps.google.com/?q=17.005956,-96.585257999999996", "🔗 Ver Mapa")</f>
        <v>🔗 Ver Mapa</v>
      </c>
    </row>
    <row r="224" spans="1:12">
      <c r="A224" s="7" t="s">
        <v>2</v>
      </c>
      <c r="B224" s="7" t="s">
        <v>4</v>
      </c>
      <c r="C224" s="7" t="s">
        <v>159</v>
      </c>
      <c r="D224" s="7" t="s">
        <v>10</v>
      </c>
      <c r="E224" s="7" t="s">
        <v>30</v>
      </c>
      <c r="F224" s="7" t="s">
        <v>79</v>
      </c>
      <c r="G224" s="7" t="s">
        <v>160</v>
      </c>
      <c r="H224" s="7" t="s">
        <v>161</v>
      </c>
      <c r="I224" s="7" t="s">
        <v>22</v>
      </c>
      <c r="J224" s="7">
        <v>17.00851</v>
      </c>
      <c r="K224" s="7">
        <v>-96.576472</v>
      </c>
      <c r="L224" s="7" t="str">
        <f>HYPERLINK("https://maps.google.com/?q=17.00851,-96.576471999999995", "🔗 Ver Mapa")</f>
        <v>🔗 Ver Mapa</v>
      </c>
    </row>
    <row r="225" spans="1:12">
      <c r="A225" s="6" t="s">
        <v>2</v>
      </c>
      <c r="B225" s="6" t="s">
        <v>4</v>
      </c>
      <c r="C225" s="6" t="s">
        <v>159</v>
      </c>
      <c r="D225" s="6" t="s">
        <v>10</v>
      </c>
      <c r="E225" s="6" t="s">
        <v>30</v>
      </c>
      <c r="F225" s="6" t="s">
        <v>79</v>
      </c>
      <c r="G225" s="6" t="s">
        <v>160</v>
      </c>
      <c r="H225" s="6" t="s">
        <v>161</v>
      </c>
      <c r="I225" s="6" t="s">
        <v>22</v>
      </c>
      <c r="J225" s="6">
        <v>17.009156</v>
      </c>
      <c r="K225" s="6">
        <v>-96.586696</v>
      </c>
      <c r="L225" s="6" t="str">
        <f>HYPERLINK("https://maps.google.com/?q=17.009156,-96.586696000000003", "🔗 Ver Mapa")</f>
        <v>🔗 Ver Mapa</v>
      </c>
    </row>
    <row r="226" spans="1:12">
      <c r="A226" s="7" t="s">
        <v>2</v>
      </c>
      <c r="B226" s="7" t="s">
        <v>4</v>
      </c>
      <c r="C226" s="7" t="s">
        <v>159</v>
      </c>
      <c r="D226" s="7" t="s">
        <v>10</v>
      </c>
      <c r="E226" s="7" t="s">
        <v>30</v>
      </c>
      <c r="F226" s="7" t="s">
        <v>79</v>
      </c>
      <c r="G226" s="7" t="s">
        <v>160</v>
      </c>
      <c r="H226" s="7" t="s">
        <v>161</v>
      </c>
      <c r="I226" s="7" t="s">
        <v>22</v>
      </c>
      <c r="J226" s="7">
        <v>17.009825</v>
      </c>
      <c r="K226" s="7">
        <v>-96.582752</v>
      </c>
      <c r="L226" s="7" t="str">
        <f>HYPERLINK("https://maps.google.com/?q=17.009825,-96.582751999999999", "🔗 Ver Mapa")</f>
        <v>🔗 Ver Mapa</v>
      </c>
    </row>
    <row r="227" spans="1:12">
      <c r="A227" s="6" t="s">
        <v>2</v>
      </c>
      <c r="B227" s="6" t="s">
        <v>4</v>
      </c>
      <c r="C227" s="6" t="s">
        <v>159</v>
      </c>
      <c r="D227" s="6" t="s">
        <v>10</v>
      </c>
      <c r="E227" s="6" t="s">
        <v>30</v>
      </c>
      <c r="F227" s="6" t="s">
        <v>79</v>
      </c>
      <c r="G227" s="6" t="s">
        <v>160</v>
      </c>
      <c r="H227" s="6" t="s">
        <v>161</v>
      </c>
      <c r="I227" s="6" t="s">
        <v>22</v>
      </c>
      <c r="J227" s="6">
        <v>17.010715</v>
      </c>
      <c r="K227" s="6">
        <v>-96.588747</v>
      </c>
      <c r="L227" s="6" t="str">
        <f>HYPERLINK("https://maps.google.com/?q=17.010715,-96.588746999999998", "🔗 Ver Mapa")</f>
        <v>🔗 Ver Mapa</v>
      </c>
    </row>
    <row r="228" spans="1:12">
      <c r="A228" s="7" t="s">
        <v>2</v>
      </c>
      <c r="B228" s="7" t="s">
        <v>4</v>
      </c>
      <c r="C228" s="7" t="s">
        <v>159</v>
      </c>
      <c r="D228" s="7" t="s">
        <v>10</v>
      </c>
      <c r="E228" s="7" t="s">
        <v>30</v>
      </c>
      <c r="F228" s="7" t="s">
        <v>79</v>
      </c>
      <c r="G228" s="7" t="s">
        <v>160</v>
      </c>
      <c r="H228" s="7" t="s">
        <v>161</v>
      </c>
      <c r="I228" s="7" t="s">
        <v>22</v>
      </c>
      <c r="J228" s="7">
        <v>17.012473</v>
      </c>
      <c r="K228" s="7">
        <v>-96.583939</v>
      </c>
      <c r="L228" s="7" t="str">
        <f>HYPERLINK("https://maps.google.com/?q=17.012473,-96.583939000000001", "🔗 Ver Mapa")</f>
        <v>🔗 Ver Mapa</v>
      </c>
    </row>
    <row r="229" spans="1:12">
      <c r="A229" s="6" t="s">
        <v>2</v>
      </c>
      <c r="B229" s="6" t="s">
        <v>4</v>
      </c>
      <c r="C229" s="6" t="s">
        <v>159</v>
      </c>
      <c r="D229" s="6" t="s">
        <v>10</v>
      </c>
      <c r="E229" s="6" t="s">
        <v>30</v>
      </c>
      <c r="F229" s="6" t="s">
        <v>79</v>
      </c>
      <c r="G229" s="6" t="s">
        <v>160</v>
      </c>
      <c r="H229" s="6" t="s">
        <v>161</v>
      </c>
      <c r="I229" s="6" t="s">
        <v>22</v>
      </c>
      <c r="J229" s="6">
        <v>17.0135906</v>
      </c>
      <c r="K229" s="6">
        <v>-96.583005</v>
      </c>
      <c r="L229" s="6" t="str">
        <f>HYPERLINK("https://maps.google.com/?q=17.0135906,-96.583005", "🔗 Ver Mapa")</f>
        <v>🔗 Ver Mapa</v>
      </c>
    </row>
    <row r="230" spans="1:12">
      <c r="A230" s="7" t="s">
        <v>2</v>
      </c>
      <c r="B230" s="7" t="s">
        <v>4</v>
      </c>
      <c r="C230" s="7" t="s">
        <v>159</v>
      </c>
      <c r="D230" s="7" t="s">
        <v>10</v>
      </c>
      <c r="E230" s="7" t="s">
        <v>30</v>
      </c>
      <c r="F230" s="7" t="s">
        <v>79</v>
      </c>
      <c r="G230" s="7" t="s">
        <v>160</v>
      </c>
      <c r="H230" s="7" t="s">
        <v>161</v>
      </c>
      <c r="I230" s="7" t="s">
        <v>22</v>
      </c>
      <c r="J230" s="7">
        <v>17.014272</v>
      </c>
      <c r="K230" s="7">
        <v>-96.582037</v>
      </c>
      <c r="L230" s="7" t="str">
        <f>HYPERLINK("https://maps.google.com/?q=17.014272,-96.582037", "🔗 Ver Mapa")</f>
        <v>🔗 Ver Mapa</v>
      </c>
    </row>
    <row r="231" spans="1:12">
      <c r="A231" s="6" t="s">
        <v>2</v>
      </c>
      <c r="B231" s="6" t="s">
        <v>4</v>
      </c>
      <c r="C231" s="6" t="s">
        <v>162</v>
      </c>
      <c r="D231" s="6" t="s">
        <v>10</v>
      </c>
      <c r="E231" s="6" t="s">
        <v>30</v>
      </c>
      <c r="F231" s="6" t="s">
        <v>79</v>
      </c>
      <c r="G231" s="6" t="s">
        <v>160</v>
      </c>
      <c r="H231" s="6" t="s">
        <v>163</v>
      </c>
      <c r="I231" s="6" t="s">
        <v>22</v>
      </c>
      <c r="J231" s="6">
        <v>17.002419</v>
      </c>
      <c r="K231" s="6">
        <v>-96.534805</v>
      </c>
      <c r="L231" s="6" t="str">
        <f>HYPERLINK("https://maps.google.com/?q=17.002419,-96.534805000000006", "🔗 Ver Mapa")</f>
        <v>🔗 Ver Mapa</v>
      </c>
    </row>
    <row r="232" spans="1:12">
      <c r="A232" s="7" t="s">
        <v>2</v>
      </c>
      <c r="B232" s="7" t="s">
        <v>4</v>
      </c>
      <c r="C232" s="7" t="s">
        <v>162</v>
      </c>
      <c r="D232" s="7" t="s">
        <v>10</v>
      </c>
      <c r="E232" s="7" t="s">
        <v>30</v>
      </c>
      <c r="F232" s="7" t="s">
        <v>79</v>
      </c>
      <c r="G232" s="7" t="s">
        <v>160</v>
      </c>
      <c r="H232" s="7" t="s">
        <v>163</v>
      </c>
      <c r="I232" s="7" t="s">
        <v>22</v>
      </c>
      <c r="J232" s="7">
        <v>17.006231</v>
      </c>
      <c r="K232" s="7">
        <v>-96.538479</v>
      </c>
      <c r="L232" s="7" t="str">
        <f>HYPERLINK("https://maps.google.com/?q=17.006231,-96.538478999999995", "🔗 Ver Mapa")</f>
        <v>🔗 Ver Mapa</v>
      </c>
    </row>
    <row r="233" spans="1:12">
      <c r="A233" s="6" t="s">
        <v>2</v>
      </c>
      <c r="B233" s="6" t="s">
        <v>4</v>
      </c>
      <c r="C233" s="6" t="s">
        <v>162</v>
      </c>
      <c r="D233" s="6" t="s">
        <v>10</v>
      </c>
      <c r="E233" s="6" t="s">
        <v>30</v>
      </c>
      <c r="F233" s="6" t="s">
        <v>79</v>
      </c>
      <c r="G233" s="6" t="s">
        <v>160</v>
      </c>
      <c r="H233" s="6" t="s">
        <v>163</v>
      </c>
      <c r="I233" s="6" t="s">
        <v>22</v>
      </c>
      <c r="J233" s="6">
        <v>17.007705</v>
      </c>
      <c r="K233" s="6">
        <v>-96.536479</v>
      </c>
      <c r="L233" s="6" t="str">
        <f>HYPERLINK("https://maps.google.com/?q=17.007705,-96.536479", "🔗 Ver Mapa")</f>
        <v>🔗 Ver Mapa</v>
      </c>
    </row>
    <row r="234" spans="1:12">
      <c r="A234" s="7" t="s">
        <v>2</v>
      </c>
      <c r="B234" s="7" t="s">
        <v>4</v>
      </c>
      <c r="C234" s="7" t="s">
        <v>162</v>
      </c>
      <c r="D234" s="7" t="s">
        <v>10</v>
      </c>
      <c r="E234" s="7" t="s">
        <v>30</v>
      </c>
      <c r="F234" s="7" t="s">
        <v>79</v>
      </c>
      <c r="G234" s="7" t="s">
        <v>160</v>
      </c>
      <c r="H234" s="7" t="s">
        <v>163</v>
      </c>
      <c r="I234" s="7" t="s">
        <v>22</v>
      </c>
      <c r="J234" s="7">
        <v>17.007844</v>
      </c>
      <c r="K234" s="7">
        <v>-96.534475</v>
      </c>
      <c r="L234" s="7" t="str">
        <f>HYPERLINK("https://maps.google.com/?q=17.007844,-96.534475", "🔗 Ver Mapa")</f>
        <v>🔗 Ver Mapa</v>
      </c>
    </row>
    <row r="235" spans="1:12">
      <c r="A235" s="6" t="s">
        <v>2</v>
      </c>
      <c r="B235" s="6" t="s">
        <v>4</v>
      </c>
      <c r="C235" s="6" t="s">
        <v>162</v>
      </c>
      <c r="D235" s="6" t="s">
        <v>10</v>
      </c>
      <c r="E235" s="6" t="s">
        <v>30</v>
      </c>
      <c r="F235" s="6" t="s">
        <v>79</v>
      </c>
      <c r="G235" s="6" t="s">
        <v>160</v>
      </c>
      <c r="H235" s="6" t="s">
        <v>163</v>
      </c>
      <c r="I235" s="6" t="s">
        <v>22</v>
      </c>
      <c r="J235" s="6">
        <v>17.008464</v>
      </c>
      <c r="K235" s="6">
        <v>-96.53415</v>
      </c>
      <c r="L235" s="6" t="str">
        <f>HYPERLINK("https://maps.google.com/?q=17.008464,-96.534149999999997", "🔗 Ver Mapa")</f>
        <v>🔗 Ver Mapa</v>
      </c>
    </row>
    <row r="236" spans="1:12">
      <c r="A236" s="7" t="s">
        <v>2</v>
      </c>
      <c r="B236" s="7" t="s">
        <v>4</v>
      </c>
      <c r="C236" s="7" t="s">
        <v>162</v>
      </c>
      <c r="D236" s="7" t="s">
        <v>10</v>
      </c>
      <c r="E236" s="7" t="s">
        <v>30</v>
      </c>
      <c r="F236" s="7" t="s">
        <v>79</v>
      </c>
      <c r="G236" s="7" t="s">
        <v>160</v>
      </c>
      <c r="H236" s="7" t="s">
        <v>163</v>
      </c>
      <c r="I236" s="7" t="s">
        <v>22</v>
      </c>
      <c r="J236" s="7">
        <v>17.009276</v>
      </c>
      <c r="K236" s="7">
        <v>-96.541506</v>
      </c>
      <c r="L236" s="7" t="str">
        <f>HYPERLINK("https://maps.google.com/?q=17.009276,-96.541505999999998", "🔗 Ver Mapa")</f>
        <v>🔗 Ver Mapa</v>
      </c>
    </row>
    <row r="237" spans="1:12">
      <c r="A237" s="6" t="s">
        <v>2</v>
      </c>
      <c r="B237" s="6" t="s">
        <v>4</v>
      </c>
      <c r="C237" s="6" t="s">
        <v>162</v>
      </c>
      <c r="D237" s="6" t="s">
        <v>10</v>
      </c>
      <c r="E237" s="6" t="s">
        <v>30</v>
      </c>
      <c r="F237" s="6" t="s">
        <v>79</v>
      </c>
      <c r="G237" s="6" t="s">
        <v>160</v>
      </c>
      <c r="H237" s="6" t="s">
        <v>163</v>
      </c>
      <c r="I237" s="6" t="s">
        <v>22</v>
      </c>
      <c r="J237" s="6">
        <v>17.009767</v>
      </c>
      <c r="K237" s="6">
        <v>-96.543173</v>
      </c>
      <c r="L237" s="6" t="str">
        <f>HYPERLINK("https://maps.google.com/?q=17.009767,-96.543172999999996", "🔗 Ver Mapa")</f>
        <v>🔗 Ver Mapa</v>
      </c>
    </row>
    <row r="238" spans="1:12">
      <c r="A238" s="7" t="s">
        <v>2</v>
      </c>
      <c r="B238" s="7" t="s">
        <v>4</v>
      </c>
      <c r="C238" s="7" t="s">
        <v>162</v>
      </c>
      <c r="D238" s="7" t="s">
        <v>10</v>
      </c>
      <c r="E238" s="7" t="s">
        <v>30</v>
      </c>
      <c r="F238" s="7" t="s">
        <v>79</v>
      </c>
      <c r="G238" s="7" t="s">
        <v>160</v>
      </c>
      <c r="H238" s="7" t="s">
        <v>163</v>
      </c>
      <c r="I238" s="7" t="s">
        <v>22</v>
      </c>
      <c r="J238" s="7">
        <v>17.009783</v>
      </c>
      <c r="K238" s="7">
        <v>-96.536915</v>
      </c>
      <c r="L238" s="7" t="str">
        <f>HYPERLINK("https://maps.google.com/?q=17.009783,-96.536914999999993", "🔗 Ver Mapa")</f>
        <v>🔗 Ver Mapa</v>
      </c>
    </row>
    <row r="239" spans="1:12">
      <c r="A239" s="6" t="s">
        <v>2</v>
      </c>
      <c r="B239" s="6" t="s">
        <v>4</v>
      </c>
      <c r="C239" s="6" t="s">
        <v>162</v>
      </c>
      <c r="D239" s="6" t="s">
        <v>10</v>
      </c>
      <c r="E239" s="6" t="s">
        <v>30</v>
      </c>
      <c r="F239" s="6" t="s">
        <v>79</v>
      </c>
      <c r="G239" s="6" t="s">
        <v>160</v>
      </c>
      <c r="H239" s="6" t="s">
        <v>163</v>
      </c>
      <c r="I239" s="6" t="s">
        <v>22</v>
      </c>
      <c r="J239" s="6">
        <v>17.009948</v>
      </c>
      <c r="K239" s="6">
        <v>-96.542802</v>
      </c>
      <c r="L239" s="6" t="str">
        <f>HYPERLINK("https://maps.google.com/?q=17.009948,-96.542801999999995", "🔗 Ver Mapa")</f>
        <v>🔗 Ver Mapa</v>
      </c>
    </row>
    <row r="240" spans="1:12">
      <c r="A240" s="7" t="s">
        <v>2</v>
      </c>
      <c r="B240" s="7" t="s">
        <v>4</v>
      </c>
      <c r="C240" s="7" t="s">
        <v>162</v>
      </c>
      <c r="D240" s="7" t="s">
        <v>10</v>
      </c>
      <c r="E240" s="7" t="s">
        <v>30</v>
      </c>
      <c r="F240" s="7" t="s">
        <v>79</v>
      </c>
      <c r="G240" s="7" t="s">
        <v>160</v>
      </c>
      <c r="H240" s="7" t="s">
        <v>163</v>
      </c>
      <c r="I240" s="7" t="s">
        <v>22</v>
      </c>
      <c r="J240" s="7">
        <v>17.01024</v>
      </c>
      <c r="K240" s="7">
        <v>-96.536588</v>
      </c>
      <c r="L240" s="7" t="str">
        <f>HYPERLINK("https://maps.google.com/?q=17.01024,-96.536587999999995", "🔗 Ver Mapa")</f>
        <v>🔗 Ver Mapa</v>
      </c>
    </row>
    <row r="241" spans="1:12">
      <c r="A241" s="6" t="s">
        <v>2</v>
      </c>
      <c r="B241" s="6" t="s">
        <v>4</v>
      </c>
      <c r="C241" s="6" t="s">
        <v>162</v>
      </c>
      <c r="D241" s="6" t="s">
        <v>10</v>
      </c>
      <c r="E241" s="6" t="s">
        <v>30</v>
      </c>
      <c r="F241" s="6" t="s">
        <v>79</v>
      </c>
      <c r="G241" s="6" t="s">
        <v>160</v>
      </c>
      <c r="H241" s="6" t="s">
        <v>163</v>
      </c>
      <c r="I241" s="6" t="s">
        <v>22</v>
      </c>
      <c r="J241" s="6">
        <v>17.010644</v>
      </c>
      <c r="K241" s="6">
        <v>-96.536008</v>
      </c>
      <c r="L241" s="6" t="str">
        <f>HYPERLINK("https://maps.google.com/?q=17.010644,-96.536007999999995", "🔗 Ver Mapa")</f>
        <v>🔗 Ver Mapa</v>
      </c>
    </row>
    <row r="242" spans="1:12">
      <c r="A242" s="7" t="s">
        <v>2</v>
      </c>
      <c r="B242" s="7" t="s">
        <v>4</v>
      </c>
      <c r="C242" s="7" t="s">
        <v>162</v>
      </c>
      <c r="D242" s="7" t="s">
        <v>10</v>
      </c>
      <c r="E242" s="7" t="s">
        <v>30</v>
      </c>
      <c r="F242" s="7" t="s">
        <v>79</v>
      </c>
      <c r="G242" s="7" t="s">
        <v>160</v>
      </c>
      <c r="H242" s="7" t="s">
        <v>163</v>
      </c>
      <c r="I242" s="7" t="s">
        <v>22</v>
      </c>
      <c r="J242" s="7">
        <v>17.011496</v>
      </c>
      <c r="K242" s="7">
        <v>-96.534764</v>
      </c>
      <c r="L242" s="7" t="str">
        <f>HYPERLINK("https://maps.google.com/?q=17.011496,-96.534763999999996", "🔗 Ver Mapa")</f>
        <v>🔗 Ver Mapa</v>
      </c>
    </row>
    <row r="243" spans="1:12">
      <c r="A243" s="6" t="s">
        <v>2</v>
      </c>
      <c r="B243" s="6" t="s">
        <v>4</v>
      </c>
      <c r="C243" s="6" t="s">
        <v>162</v>
      </c>
      <c r="D243" s="6" t="s">
        <v>10</v>
      </c>
      <c r="E243" s="6" t="s">
        <v>30</v>
      </c>
      <c r="F243" s="6" t="s">
        <v>79</v>
      </c>
      <c r="G243" s="6" t="s">
        <v>160</v>
      </c>
      <c r="H243" s="6" t="s">
        <v>163</v>
      </c>
      <c r="I243" s="6" t="s">
        <v>22</v>
      </c>
      <c r="J243" s="6">
        <v>17.011736</v>
      </c>
      <c r="K243" s="6">
        <v>-96.534399</v>
      </c>
      <c r="L243" s="6" t="str">
        <f>HYPERLINK("https://maps.google.com/?q=17.011736,-96.534398999999993", "🔗 Ver Mapa")</f>
        <v>🔗 Ver Mapa</v>
      </c>
    </row>
    <row r="244" spans="1:12">
      <c r="A244" s="7" t="s">
        <v>2</v>
      </c>
      <c r="B244" s="7" t="s">
        <v>4</v>
      </c>
      <c r="C244" s="7" t="s">
        <v>162</v>
      </c>
      <c r="D244" s="7" t="s">
        <v>10</v>
      </c>
      <c r="E244" s="7" t="s">
        <v>30</v>
      </c>
      <c r="F244" s="7" t="s">
        <v>79</v>
      </c>
      <c r="G244" s="7" t="s">
        <v>160</v>
      </c>
      <c r="H244" s="7" t="s">
        <v>163</v>
      </c>
      <c r="I244" s="7" t="s">
        <v>22</v>
      </c>
      <c r="J244" s="7">
        <v>17.011968</v>
      </c>
      <c r="K244" s="7">
        <v>-96.532573</v>
      </c>
      <c r="L244" s="7" t="str">
        <f>HYPERLINK("https://maps.google.com/?q=17.011968,-96.532572999999999", "🔗 Ver Mapa")</f>
        <v>🔗 Ver Mapa</v>
      </c>
    </row>
    <row r="245" spans="1:12">
      <c r="A245" s="6" t="s">
        <v>2</v>
      </c>
      <c r="B245" s="6" t="s">
        <v>4</v>
      </c>
      <c r="C245" s="6" t="s">
        <v>162</v>
      </c>
      <c r="D245" s="6" t="s">
        <v>10</v>
      </c>
      <c r="E245" s="6" t="s">
        <v>30</v>
      </c>
      <c r="F245" s="6" t="s">
        <v>79</v>
      </c>
      <c r="G245" s="6" t="s">
        <v>160</v>
      </c>
      <c r="H245" s="6" t="s">
        <v>163</v>
      </c>
      <c r="I245" s="6" t="s">
        <v>22</v>
      </c>
      <c r="J245" s="6">
        <v>17.012008</v>
      </c>
      <c r="K245" s="6">
        <v>-96.541038</v>
      </c>
      <c r="L245" s="6" t="str">
        <f>HYPERLINK("https://maps.google.com/?q=17.012008,-96.541038", "🔗 Ver Mapa")</f>
        <v>🔗 Ver Mapa</v>
      </c>
    </row>
    <row r="246" spans="1:12">
      <c r="A246" s="7" t="s">
        <v>2</v>
      </c>
      <c r="B246" s="7" t="s">
        <v>4</v>
      </c>
      <c r="C246" s="7" t="s">
        <v>162</v>
      </c>
      <c r="D246" s="7" t="s">
        <v>10</v>
      </c>
      <c r="E246" s="7" t="s">
        <v>30</v>
      </c>
      <c r="F246" s="7" t="s">
        <v>79</v>
      </c>
      <c r="G246" s="7" t="s">
        <v>160</v>
      </c>
      <c r="H246" s="7" t="s">
        <v>163</v>
      </c>
      <c r="I246" s="7" t="s">
        <v>22</v>
      </c>
      <c r="J246" s="7">
        <v>17.012047</v>
      </c>
      <c r="K246" s="7">
        <v>-96.532764</v>
      </c>
      <c r="L246" s="7" t="str">
        <f>HYPERLINK("https://maps.google.com/?q=17.012047,-96.532764", "🔗 Ver Mapa")</f>
        <v>🔗 Ver Mapa</v>
      </c>
    </row>
    <row r="247" spans="1:12">
      <c r="A247" s="6" t="s">
        <v>2</v>
      </c>
      <c r="B247" s="6" t="s">
        <v>4</v>
      </c>
      <c r="C247" s="6" t="s">
        <v>162</v>
      </c>
      <c r="D247" s="6" t="s">
        <v>10</v>
      </c>
      <c r="E247" s="6" t="s">
        <v>30</v>
      </c>
      <c r="F247" s="6" t="s">
        <v>79</v>
      </c>
      <c r="G247" s="6" t="s">
        <v>160</v>
      </c>
      <c r="H247" s="6" t="s">
        <v>163</v>
      </c>
      <c r="I247" s="6" t="s">
        <v>22</v>
      </c>
      <c r="J247" s="6">
        <v>17.0121</v>
      </c>
      <c r="K247" s="6">
        <v>-96.541058</v>
      </c>
      <c r="L247" s="6" t="str">
        <f>HYPERLINK("https://maps.google.com/?q=17.0121,-96.541058000000007", "🔗 Ver Mapa")</f>
        <v>🔗 Ver Mapa</v>
      </c>
    </row>
    <row r="248" spans="1:12">
      <c r="A248" s="7" t="s">
        <v>2</v>
      </c>
      <c r="B248" s="7" t="s">
        <v>4</v>
      </c>
      <c r="C248" s="7" t="s">
        <v>162</v>
      </c>
      <c r="D248" s="7" t="s">
        <v>10</v>
      </c>
      <c r="E248" s="7" t="s">
        <v>30</v>
      </c>
      <c r="F248" s="7" t="s">
        <v>79</v>
      </c>
      <c r="G248" s="7" t="s">
        <v>160</v>
      </c>
      <c r="H248" s="7" t="s">
        <v>163</v>
      </c>
      <c r="I248" s="7" t="s">
        <v>22</v>
      </c>
      <c r="J248" s="7">
        <v>17.012577</v>
      </c>
      <c r="K248" s="7">
        <v>-96.532334</v>
      </c>
      <c r="L248" s="7" t="str">
        <f>HYPERLINK("https://maps.google.com/?q=17.012577,-96.532334000000006", "🔗 Ver Mapa")</f>
        <v>🔗 Ver Mapa</v>
      </c>
    </row>
    <row r="249" spans="1:12">
      <c r="A249" s="6" t="s">
        <v>2</v>
      </c>
      <c r="B249" s="6" t="s">
        <v>4</v>
      </c>
      <c r="C249" s="6" t="s">
        <v>162</v>
      </c>
      <c r="D249" s="6" t="s">
        <v>10</v>
      </c>
      <c r="E249" s="6" t="s">
        <v>30</v>
      </c>
      <c r="F249" s="6" t="s">
        <v>79</v>
      </c>
      <c r="G249" s="6" t="s">
        <v>160</v>
      </c>
      <c r="H249" s="6" t="s">
        <v>163</v>
      </c>
      <c r="I249" s="6" t="s">
        <v>22</v>
      </c>
      <c r="J249" s="6">
        <v>17.012864</v>
      </c>
      <c r="K249" s="6">
        <v>-96.54381</v>
      </c>
      <c r="L249" s="6" t="str">
        <f>HYPERLINK("https://maps.google.com/?q=17.012864,-96.543809999999993", "🔗 Ver Mapa")</f>
        <v>🔗 Ver Mapa</v>
      </c>
    </row>
    <row r="250" spans="1:12">
      <c r="A250" s="7" t="s">
        <v>2</v>
      </c>
      <c r="B250" s="7" t="s">
        <v>4</v>
      </c>
      <c r="C250" s="7" t="s">
        <v>162</v>
      </c>
      <c r="D250" s="7" t="s">
        <v>10</v>
      </c>
      <c r="E250" s="7" t="s">
        <v>30</v>
      </c>
      <c r="F250" s="7" t="s">
        <v>79</v>
      </c>
      <c r="G250" s="7" t="s">
        <v>160</v>
      </c>
      <c r="H250" s="7" t="s">
        <v>163</v>
      </c>
      <c r="I250" s="7" t="s">
        <v>22</v>
      </c>
      <c r="J250" s="7">
        <v>17.0129</v>
      </c>
      <c r="K250" s="7">
        <v>-96.532492</v>
      </c>
      <c r="L250" s="7" t="str">
        <f>HYPERLINK("https://maps.google.com/?q=17.0129,-96.532492000000005", "🔗 Ver Mapa")</f>
        <v>🔗 Ver Mapa</v>
      </c>
    </row>
    <row r="251" spans="1:12">
      <c r="A251" s="6" t="s">
        <v>2</v>
      </c>
      <c r="B251" s="6" t="s">
        <v>4</v>
      </c>
      <c r="C251" s="6" t="s">
        <v>162</v>
      </c>
      <c r="D251" s="6" t="s">
        <v>10</v>
      </c>
      <c r="E251" s="6" t="s">
        <v>30</v>
      </c>
      <c r="F251" s="6" t="s">
        <v>79</v>
      </c>
      <c r="G251" s="6" t="s">
        <v>160</v>
      </c>
      <c r="H251" s="6" t="s">
        <v>163</v>
      </c>
      <c r="I251" s="6" t="s">
        <v>22</v>
      </c>
      <c r="J251" s="6">
        <v>17.013551</v>
      </c>
      <c r="K251" s="6">
        <v>-96.541679</v>
      </c>
      <c r="L251" s="6" t="str">
        <f>HYPERLINK("https://maps.google.com/?q=17.013551,-96.541679000000002", "🔗 Ver Mapa")</f>
        <v>🔗 Ver Mapa</v>
      </c>
    </row>
    <row r="252" spans="1:12">
      <c r="A252" s="7" t="s">
        <v>2</v>
      </c>
      <c r="B252" s="7" t="s">
        <v>4</v>
      </c>
      <c r="C252" s="7" t="s">
        <v>162</v>
      </c>
      <c r="D252" s="7" t="s">
        <v>10</v>
      </c>
      <c r="E252" s="7" t="s">
        <v>30</v>
      </c>
      <c r="F252" s="7" t="s">
        <v>79</v>
      </c>
      <c r="G252" s="7" t="s">
        <v>160</v>
      </c>
      <c r="H252" s="7" t="s">
        <v>163</v>
      </c>
      <c r="I252" s="7" t="s">
        <v>22</v>
      </c>
      <c r="J252" s="7">
        <v>17.013768</v>
      </c>
      <c r="K252" s="7">
        <v>-96.532655</v>
      </c>
      <c r="L252" s="7" t="str">
        <f>HYPERLINK("https://maps.google.com/?q=17.013768,-96.532655000000005", "🔗 Ver Mapa")</f>
        <v>🔗 Ver Mapa</v>
      </c>
    </row>
    <row r="253" spans="1:12">
      <c r="A253" s="6" t="s">
        <v>2</v>
      </c>
      <c r="B253" s="6" t="s">
        <v>4</v>
      </c>
      <c r="C253" s="6" t="s">
        <v>162</v>
      </c>
      <c r="D253" s="6" t="s">
        <v>10</v>
      </c>
      <c r="E253" s="6" t="s">
        <v>30</v>
      </c>
      <c r="F253" s="6" t="s">
        <v>79</v>
      </c>
      <c r="G253" s="6" t="s">
        <v>160</v>
      </c>
      <c r="H253" s="6" t="s">
        <v>163</v>
      </c>
      <c r="I253" s="6" t="s">
        <v>22</v>
      </c>
      <c r="J253" s="6">
        <v>17.013984</v>
      </c>
      <c r="K253" s="6">
        <v>-96.538738</v>
      </c>
      <c r="L253" s="6" t="str">
        <f>HYPERLINK("https://maps.google.com/?q=17.013984,-96.538737999999995", "🔗 Ver Mapa")</f>
        <v>🔗 Ver Mapa</v>
      </c>
    </row>
    <row r="254" spans="1:12">
      <c r="A254" s="7" t="s">
        <v>2</v>
      </c>
      <c r="B254" s="7" t="s">
        <v>4</v>
      </c>
      <c r="C254" s="7" t="s">
        <v>162</v>
      </c>
      <c r="D254" s="7" t="s">
        <v>10</v>
      </c>
      <c r="E254" s="7" t="s">
        <v>30</v>
      </c>
      <c r="F254" s="7" t="s">
        <v>79</v>
      </c>
      <c r="G254" s="7" t="s">
        <v>160</v>
      </c>
      <c r="H254" s="7" t="s">
        <v>163</v>
      </c>
      <c r="I254" s="7" t="s">
        <v>22</v>
      </c>
      <c r="J254" s="7">
        <v>17.014521</v>
      </c>
      <c r="K254" s="7">
        <v>-96.533216</v>
      </c>
      <c r="L254" s="7" t="str">
        <f>HYPERLINK("https://maps.google.com/?q=17.014521,-96.533215999999996", "🔗 Ver Mapa")</f>
        <v>🔗 Ver Mapa</v>
      </c>
    </row>
    <row r="255" spans="1:12">
      <c r="A255" s="6" t="s">
        <v>2</v>
      </c>
      <c r="B255" s="6" t="s">
        <v>4</v>
      </c>
      <c r="C255" s="6" t="s">
        <v>162</v>
      </c>
      <c r="D255" s="6" t="s">
        <v>10</v>
      </c>
      <c r="E255" s="6" t="s">
        <v>30</v>
      </c>
      <c r="F255" s="6" t="s">
        <v>79</v>
      </c>
      <c r="G255" s="6" t="s">
        <v>160</v>
      </c>
      <c r="H255" s="6" t="s">
        <v>163</v>
      </c>
      <c r="I255" s="6" t="s">
        <v>22</v>
      </c>
      <c r="J255" s="6">
        <v>17.014972</v>
      </c>
      <c r="K255" s="6">
        <v>-96.529212</v>
      </c>
      <c r="L255" s="6" t="str">
        <f>HYPERLINK("https://maps.google.com/?q=17.014972,-96.529212000000001", "🔗 Ver Mapa")</f>
        <v>🔗 Ver Mapa</v>
      </c>
    </row>
    <row r="256" spans="1:12">
      <c r="A256" s="7" t="s">
        <v>2</v>
      </c>
      <c r="B256" s="7" t="s">
        <v>4</v>
      </c>
      <c r="C256" s="7" t="s">
        <v>162</v>
      </c>
      <c r="D256" s="7" t="s">
        <v>10</v>
      </c>
      <c r="E256" s="7" t="s">
        <v>30</v>
      </c>
      <c r="F256" s="7" t="s">
        <v>79</v>
      </c>
      <c r="G256" s="7" t="s">
        <v>160</v>
      </c>
      <c r="H256" s="7" t="s">
        <v>163</v>
      </c>
      <c r="I256" s="7" t="s">
        <v>22</v>
      </c>
      <c r="J256" s="7">
        <v>17.014975</v>
      </c>
      <c r="K256" s="7">
        <v>-96.544691</v>
      </c>
      <c r="L256" s="7" t="str">
        <f>HYPERLINK("https://maps.google.com/?q=17.014975,-96.544691", "🔗 Ver Mapa")</f>
        <v>🔗 Ver Mapa</v>
      </c>
    </row>
    <row r="257" spans="1:12">
      <c r="A257" s="6" t="s">
        <v>2</v>
      </c>
      <c r="B257" s="6" t="s">
        <v>4</v>
      </c>
      <c r="C257" s="6" t="s">
        <v>162</v>
      </c>
      <c r="D257" s="6" t="s">
        <v>10</v>
      </c>
      <c r="E257" s="6" t="s">
        <v>30</v>
      </c>
      <c r="F257" s="6" t="s">
        <v>79</v>
      </c>
      <c r="G257" s="6" t="s">
        <v>160</v>
      </c>
      <c r="H257" s="6" t="s">
        <v>163</v>
      </c>
      <c r="I257" s="6" t="s">
        <v>22</v>
      </c>
      <c r="J257" s="6">
        <v>17.015528</v>
      </c>
      <c r="K257" s="6">
        <v>-96.539076</v>
      </c>
      <c r="L257" s="6" t="str">
        <f>HYPERLINK("https://maps.google.com/?q=17.015528,-96.539075999999994", "🔗 Ver Mapa")</f>
        <v>🔗 Ver Mapa</v>
      </c>
    </row>
    <row r="258" spans="1:12">
      <c r="A258" s="7" t="s">
        <v>2</v>
      </c>
      <c r="B258" s="7" t="s">
        <v>4</v>
      </c>
      <c r="C258" s="7" t="s">
        <v>162</v>
      </c>
      <c r="D258" s="7" t="s">
        <v>10</v>
      </c>
      <c r="E258" s="7" t="s">
        <v>30</v>
      </c>
      <c r="F258" s="7" t="s">
        <v>79</v>
      </c>
      <c r="G258" s="7" t="s">
        <v>160</v>
      </c>
      <c r="H258" s="7" t="s">
        <v>163</v>
      </c>
      <c r="I258" s="7" t="s">
        <v>22</v>
      </c>
      <c r="J258" s="7">
        <v>17.015573</v>
      </c>
      <c r="K258" s="7">
        <v>-96.531377</v>
      </c>
      <c r="L258" s="7" t="str">
        <f>HYPERLINK("https://maps.google.com/?q=17.015573,-96.531377000000006", "🔗 Ver Mapa")</f>
        <v>🔗 Ver Mapa</v>
      </c>
    </row>
    <row r="259" spans="1:12">
      <c r="A259" s="6" t="s">
        <v>2</v>
      </c>
      <c r="B259" s="6" t="s">
        <v>4</v>
      </c>
      <c r="C259" s="6" t="s">
        <v>162</v>
      </c>
      <c r="D259" s="6" t="s">
        <v>10</v>
      </c>
      <c r="E259" s="6" t="s">
        <v>30</v>
      </c>
      <c r="F259" s="6" t="s">
        <v>79</v>
      </c>
      <c r="G259" s="6" t="s">
        <v>160</v>
      </c>
      <c r="H259" s="6" t="s">
        <v>163</v>
      </c>
      <c r="I259" s="6" t="s">
        <v>22</v>
      </c>
      <c r="J259" s="6">
        <v>17.01584</v>
      </c>
      <c r="K259" s="6">
        <v>-96.531394</v>
      </c>
      <c r="L259" s="6" t="str">
        <f>HYPERLINK("https://maps.google.com/?q=17.01584,-96.531394000000006", "🔗 Ver Mapa")</f>
        <v>🔗 Ver Mapa</v>
      </c>
    </row>
    <row r="260" spans="1:12">
      <c r="A260" s="7" t="s">
        <v>2</v>
      </c>
      <c r="B260" s="7" t="s">
        <v>4</v>
      </c>
      <c r="C260" s="7" t="s">
        <v>162</v>
      </c>
      <c r="D260" s="7" t="s">
        <v>10</v>
      </c>
      <c r="E260" s="7" t="s">
        <v>30</v>
      </c>
      <c r="F260" s="7" t="s">
        <v>79</v>
      </c>
      <c r="G260" s="7" t="s">
        <v>160</v>
      </c>
      <c r="H260" s="7" t="s">
        <v>163</v>
      </c>
      <c r="I260" s="7" t="s">
        <v>22</v>
      </c>
      <c r="J260" s="7">
        <v>17.01591</v>
      </c>
      <c r="K260" s="7">
        <v>-96.542601</v>
      </c>
      <c r="L260" s="7" t="str">
        <f>HYPERLINK("https://maps.google.com/?q=17.01591,-96.542601000000005", "🔗 Ver Mapa")</f>
        <v>🔗 Ver Mapa</v>
      </c>
    </row>
    <row r="261" spans="1:12">
      <c r="A261" s="6" t="s">
        <v>2</v>
      </c>
      <c r="B261" s="6" t="s">
        <v>4</v>
      </c>
      <c r="C261" s="6" t="s">
        <v>162</v>
      </c>
      <c r="D261" s="6" t="s">
        <v>10</v>
      </c>
      <c r="E261" s="6" t="s">
        <v>30</v>
      </c>
      <c r="F261" s="6" t="s">
        <v>79</v>
      </c>
      <c r="G261" s="6" t="s">
        <v>160</v>
      </c>
      <c r="H261" s="6" t="s">
        <v>163</v>
      </c>
      <c r="I261" s="6" t="s">
        <v>22</v>
      </c>
      <c r="J261" s="6">
        <v>17.015989</v>
      </c>
      <c r="K261" s="6">
        <v>-96.529823</v>
      </c>
      <c r="L261" s="6" t="str">
        <f>HYPERLINK("https://maps.google.com/?q=17.015989,-96.529822999999993", "🔗 Ver Mapa")</f>
        <v>🔗 Ver Mapa</v>
      </c>
    </row>
    <row r="262" spans="1:12">
      <c r="A262" s="7" t="s">
        <v>2</v>
      </c>
      <c r="B262" s="7" t="s">
        <v>4</v>
      </c>
      <c r="C262" s="7" t="s">
        <v>162</v>
      </c>
      <c r="D262" s="7" t="s">
        <v>10</v>
      </c>
      <c r="E262" s="7" t="s">
        <v>30</v>
      </c>
      <c r="F262" s="7" t="s">
        <v>79</v>
      </c>
      <c r="G262" s="7" t="s">
        <v>160</v>
      </c>
      <c r="H262" s="7" t="s">
        <v>163</v>
      </c>
      <c r="I262" s="7" t="s">
        <v>22</v>
      </c>
      <c r="J262" s="7">
        <v>17.01718</v>
      </c>
      <c r="K262" s="7">
        <v>-96.537352</v>
      </c>
      <c r="L262" s="7" t="str">
        <f>HYPERLINK("https://maps.google.com/?q=17.01718,-96.537351999999998", "🔗 Ver Mapa")</f>
        <v>🔗 Ver Mapa</v>
      </c>
    </row>
    <row r="263" spans="1:12">
      <c r="A263" s="6" t="s">
        <v>2</v>
      </c>
      <c r="B263" s="6" t="s">
        <v>4</v>
      </c>
      <c r="C263" s="6" t="s">
        <v>162</v>
      </c>
      <c r="D263" s="6" t="s">
        <v>10</v>
      </c>
      <c r="E263" s="6" t="s">
        <v>30</v>
      </c>
      <c r="F263" s="6" t="s">
        <v>79</v>
      </c>
      <c r="G263" s="6" t="s">
        <v>160</v>
      </c>
      <c r="H263" s="6" t="s">
        <v>163</v>
      </c>
      <c r="I263" s="6" t="s">
        <v>22</v>
      </c>
      <c r="J263" s="6">
        <v>17.018258</v>
      </c>
      <c r="K263" s="6">
        <v>-96.533281</v>
      </c>
      <c r="L263" s="6" t="str">
        <f>HYPERLINK("https://maps.google.com/?q=17.018258,-96.533281000000002", "🔗 Ver Mapa")</f>
        <v>🔗 Ver Mapa</v>
      </c>
    </row>
    <row r="264" spans="1:12">
      <c r="A264" s="7" t="s">
        <v>2</v>
      </c>
      <c r="B264" s="7" t="s">
        <v>4</v>
      </c>
      <c r="C264" s="7" t="s">
        <v>162</v>
      </c>
      <c r="D264" s="7" t="s">
        <v>10</v>
      </c>
      <c r="E264" s="7" t="s">
        <v>30</v>
      </c>
      <c r="F264" s="7" t="s">
        <v>79</v>
      </c>
      <c r="G264" s="7" t="s">
        <v>160</v>
      </c>
      <c r="H264" s="7" t="s">
        <v>163</v>
      </c>
      <c r="I264" s="7" t="s">
        <v>22</v>
      </c>
      <c r="J264" s="7">
        <v>17.018525</v>
      </c>
      <c r="K264" s="7">
        <v>-96.535453</v>
      </c>
      <c r="L264" s="7" t="str">
        <f>HYPERLINK("https://maps.google.com/?q=17.018525,-96.535453000000004", "🔗 Ver Mapa")</f>
        <v>🔗 Ver Mapa</v>
      </c>
    </row>
    <row r="265" spans="1:12">
      <c r="A265" s="6" t="s">
        <v>2</v>
      </c>
      <c r="B265" s="6" t="s">
        <v>4</v>
      </c>
      <c r="C265" s="6" t="s">
        <v>162</v>
      </c>
      <c r="D265" s="6" t="s">
        <v>10</v>
      </c>
      <c r="E265" s="6" t="s">
        <v>30</v>
      </c>
      <c r="F265" s="6" t="s">
        <v>79</v>
      </c>
      <c r="G265" s="6" t="s">
        <v>160</v>
      </c>
      <c r="H265" s="6" t="s">
        <v>163</v>
      </c>
      <c r="I265" s="6" t="s">
        <v>22</v>
      </c>
      <c r="J265" s="6">
        <v>17.018652</v>
      </c>
      <c r="K265" s="6">
        <v>-96.535038</v>
      </c>
      <c r="L265" s="6" t="str">
        <f>HYPERLINK("https://maps.google.com/?q=17.018652,-96.535038", "🔗 Ver Mapa")</f>
        <v>🔗 Ver Mapa</v>
      </c>
    </row>
    <row r="266" spans="1:12">
      <c r="A266" s="7" t="s">
        <v>2</v>
      </c>
      <c r="B266" s="7" t="s">
        <v>4</v>
      </c>
      <c r="C266" s="7" t="s">
        <v>162</v>
      </c>
      <c r="D266" s="7" t="s">
        <v>10</v>
      </c>
      <c r="E266" s="7" t="s">
        <v>30</v>
      </c>
      <c r="F266" s="7" t="s">
        <v>79</v>
      </c>
      <c r="G266" s="7" t="s">
        <v>160</v>
      </c>
      <c r="H266" s="7" t="s">
        <v>163</v>
      </c>
      <c r="I266" s="7" t="s">
        <v>22</v>
      </c>
      <c r="J266" s="7">
        <v>17.018825</v>
      </c>
      <c r="K266" s="7">
        <v>-96.535353</v>
      </c>
      <c r="L266" s="7" t="str">
        <f>HYPERLINK("https://maps.google.com/?q=17.018825,-96.535353000000001", "🔗 Ver Mapa")</f>
        <v>🔗 Ver Mapa</v>
      </c>
    </row>
    <row r="267" spans="1:12">
      <c r="A267" s="6" t="s">
        <v>2</v>
      </c>
      <c r="B267" s="6" t="s">
        <v>4</v>
      </c>
      <c r="C267" s="6" t="s">
        <v>162</v>
      </c>
      <c r="D267" s="6" t="s">
        <v>10</v>
      </c>
      <c r="E267" s="6" t="s">
        <v>30</v>
      </c>
      <c r="F267" s="6" t="s">
        <v>79</v>
      </c>
      <c r="G267" s="6" t="s">
        <v>160</v>
      </c>
      <c r="H267" s="6" t="s">
        <v>163</v>
      </c>
      <c r="I267" s="6" t="s">
        <v>22</v>
      </c>
      <c r="J267" s="6">
        <v>17.019394</v>
      </c>
      <c r="K267" s="6">
        <v>-96.540198</v>
      </c>
      <c r="L267" s="6" t="str">
        <f>HYPERLINK("https://maps.google.com/?q=17.019394,-96.540198000000004", "🔗 Ver Mapa")</f>
        <v>🔗 Ver Mapa</v>
      </c>
    </row>
    <row r="268" spans="1:12">
      <c r="A268" s="7" t="s">
        <v>2</v>
      </c>
      <c r="B268" s="7" t="s">
        <v>4</v>
      </c>
      <c r="C268" s="7" t="s">
        <v>162</v>
      </c>
      <c r="D268" s="7" t="s">
        <v>10</v>
      </c>
      <c r="E268" s="7" t="s">
        <v>30</v>
      </c>
      <c r="F268" s="7" t="s">
        <v>79</v>
      </c>
      <c r="G268" s="7" t="s">
        <v>160</v>
      </c>
      <c r="H268" s="7" t="s">
        <v>163</v>
      </c>
      <c r="I268" s="7" t="s">
        <v>22</v>
      </c>
      <c r="J268" s="7">
        <v>17.019883</v>
      </c>
      <c r="K268" s="7">
        <v>-96.538195</v>
      </c>
      <c r="L268" s="7" t="str">
        <f>HYPERLINK("https://maps.google.com/?q=17.019883,-96.538195000000002", "🔗 Ver Mapa")</f>
        <v>🔗 Ver Mapa</v>
      </c>
    </row>
    <row r="269" spans="1:12">
      <c r="A269" s="6" t="s">
        <v>2</v>
      </c>
      <c r="B269" s="6" t="s">
        <v>4</v>
      </c>
      <c r="C269" s="6" t="s">
        <v>162</v>
      </c>
      <c r="D269" s="6" t="s">
        <v>10</v>
      </c>
      <c r="E269" s="6" t="s">
        <v>30</v>
      </c>
      <c r="F269" s="6" t="s">
        <v>79</v>
      </c>
      <c r="G269" s="6" t="s">
        <v>160</v>
      </c>
      <c r="H269" s="6" t="s">
        <v>163</v>
      </c>
      <c r="I269" s="6" t="s">
        <v>22</v>
      </c>
      <c r="J269" s="6">
        <v>17.021901</v>
      </c>
      <c r="K269" s="6">
        <v>-96.537708</v>
      </c>
      <c r="L269" s="6" t="str">
        <f>HYPERLINK("https://maps.google.com/?q=17.021901,-96.537707999999995", "🔗 Ver Mapa")</f>
        <v>🔗 Ver Mapa</v>
      </c>
    </row>
    <row r="270" spans="1:12">
      <c r="A270" s="7" t="s">
        <v>2</v>
      </c>
      <c r="B270" s="7" t="s">
        <v>4</v>
      </c>
      <c r="C270" s="7" t="s">
        <v>162</v>
      </c>
      <c r="D270" s="7" t="s">
        <v>10</v>
      </c>
      <c r="E270" s="7" t="s">
        <v>30</v>
      </c>
      <c r="F270" s="7" t="s">
        <v>79</v>
      </c>
      <c r="G270" s="7" t="s">
        <v>160</v>
      </c>
      <c r="H270" s="7" t="s">
        <v>163</v>
      </c>
      <c r="I270" s="7" t="s">
        <v>22</v>
      </c>
      <c r="J270" s="7">
        <v>17.022015</v>
      </c>
      <c r="K270" s="7">
        <v>-96.537956</v>
      </c>
      <c r="L270" s="7" t="str">
        <f>HYPERLINK("https://maps.google.com/?q=17.022015,-96.537955999999994", "🔗 Ver Mapa")</f>
        <v>🔗 Ver Mapa</v>
      </c>
    </row>
    <row r="271" spans="1:12">
      <c r="A271" s="6" t="s">
        <v>58</v>
      </c>
      <c r="B271" s="6" t="s">
        <v>59</v>
      </c>
      <c r="C271" s="6" t="s">
        <v>164</v>
      </c>
      <c r="D271" s="6" t="s">
        <v>131</v>
      </c>
      <c r="E271" s="6" t="s">
        <v>30</v>
      </c>
      <c r="F271" s="6" t="s">
        <v>109</v>
      </c>
      <c r="G271" s="6" t="s">
        <v>165</v>
      </c>
      <c r="H271" s="6" t="s">
        <v>166</v>
      </c>
      <c r="I271" s="6" t="s">
        <v>22</v>
      </c>
      <c r="J271" s="6">
        <v>17.534775</v>
      </c>
      <c r="K271" s="6">
        <v>-96.829003</v>
      </c>
      <c r="L271" s="6" t="str">
        <f>HYPERLINK("https://maps.google.com/?q=17.534775,-96.829003", "🔗 Ver Mapa")</f>
        <v>🔗 Ver Mapa</v>
      </c>
    </row>
    <row r="272" spans="1:12">
      <c r="A272" s="7" t="s">
        <v>58</v>
      </c>
      <c r="B272" s="7" t="s">
        <v>59</v>
      </c>
      <c r="C272" s="7" t="s">
        <v>167</v>
      </c>
      <c r="D272" s="7" t="s">
        <v>127</v>
      </c>
      <c r="E272" s="7" t="s">
        <v>30</v>
      </c>
      <c r="F272" s="7" t="s">
        <v>115</v>
      </c>
      <c r="G272" s="7" t="s">
        <v>136</v>
      </c>
      <c r="H272" s="7" t="s">
        <v>137</v>
      </c>
      <c r="I272" s="7" t="s">
        <v>22</v>
      </c>
      <c r="J272" s="7">
        <v>16.822925988202</v>
      </c>
      <c r="K272" s="7">
        <v>-96.667904689175</v>
      </c>
      <c r="L272" s="7" t="str">
        <f>HYPERLINK("https://maps.google.com/?q=16.8229259882019,-96.667904689175302", "🔗 Ver Mapa")</f>
        <v>🔗 Ver Mapa</v>
      </c>
    </row>
    <row r="273" spans="1:12">
      <c r="A273" s="6" t="s">
        <v>58</v>
      </c>
      <c r="B273" s="6" t="s">
        <v>59</v>
      </c>
      <c r="C273" s="6" t="s">
        <v>167</v>
      </c>
      <c r="D273" s="6" t="s">
        <v>127</v>
      </c>
      <c r="E273" s="6" t="s">
        <v>30</v>
      </c>
      <c r="F273" s="6" t="s">
        <v>115</v>
      </c>
      <c r="G273" s="6" t="s">
        <v>136</v>
      </c>
      <c r="H273" s="6" t="s">
        <v>137</v>
      </c>
      <c r="I273" s="6" t="s">
        <v>22</v>
      </c>
      <c r="J273" s="6">
        <v>16.823365992368</v>
      </c>
      <c r="K273" s="6">
        <v>-96.667815320316</v>
      </c>
      <c r="L273" s="6" t="str">
        <f>HYPERLINK("https://maps.google.com/?q=16.8233659923681,-96.667815320315697", "🔗 Ver Mapa")</f>
        <v>🔗 Ver Mapa</v>
      </c>
    </row>
    <row r="274" spans="1:12">
      <c r="A274" s="7" t="s">
        <v>58</v>
      </c>
      <c r="B274" s="7" t="s">
        <v>59</v>
      </c>
      <c r="C274" s="7" t="s">
        <v>167</v>
      </c>
      <c r="D274" s="7" t="s">
        <v>127</v>
      </c>
      <c r="E274" s="7" t="s">
        <v>30</v>
      </c>
      <c r="F274" s="7" t="s">
        <v>115</v>
      </c>
      <c r="G274" s="7" t="s">
        <v>136</v>
      </c>
      <c r="H274" s="7" t="s">
        <v>137</v>
      </c>
      <c r="I274" s="7" t="s">
        <v>22</v>
      </c>
      <c r="J274" s="7">
        <v>16.823549272437</v>
      </c>
      <c r="K274" s="7">
        <v>-96.667652746306</v>
      </c>
      <c r="L274" s="7" t="str">
        <f>HYPERLINK("https://maps.google.com/?q=16.8235492724368,-96.667652746305606", "🔗 Ver Mapa")</f>
        <v>🔗 Ver Mapa</v>
      </c>
    </row>
    <row r="275" spans="1:12">
      <c r="A275" s="6" t="s">
        <v>58</v>
      </c>
      <c r="B275" s="6" t="s">
        <v>59</v>
      </c>
      <c r="C275" s="6" t="s">
        <v>167</v>
      </c>
      <c r="D275" s="6" t="s">
        <v>127</v>
      </c>
      <c r="E275" s="6" t="s">
        <v>30</v>
      </c>
      <c r="F275" s="6" t="s">
        <v>115</v>
      </c>
      <c r="G275" s="6" t="s">
        <v>136</v>
      </c>
      <c r="H275" s="6" t="s">
        <v>137</v>
      </c>
      <c r="I275" s="6" t="s">
        <v>22</v>
      </c>
      <c r="J275" s="6">
        <v>16.823800038821</v>
      </c>
      <c r="K275" s="6">
        <v>-96.667707492366</v>
      </c>
      <c r="L275" s="6" t="str">
        <f>HYPERLINK("https://maps.google.com/?q=16.8238000388207,-96.667707492365693", "🔗 Ver Mapa")</f>
        <v>🔗 Ver Mapa</v>
      </c>
    </row>
    <row r="276" spans="1:12">
      <c r="A276" s="7" t="s">
        <v>58</v>
      </c>
      <c r="B276" s="7" t="s">
        <v>59</v>
      </c>
      <c r="C276" s="7" t="s">
        <v>167</v>
      </c>
      <c r="D276" s="7" t="s">
        <v>127</v>
      </c>
      <c r="E276" s="7" t="s">
        <v>30</v>
      </c>
      <c r="F276" s="7" t="s">
        <v>115</v>
      </c>
      <c r="G276" s="7" t="s">
        <v>136</v>
      </c>
      <c r="H276" s="7" t="s">
        <v>137</v>
      </c>
      <c r="I276" s="7" t="s">
        <v>22</v>
      </c>
      <c r="J276" s="7">
        <v>16.823995580499</v>
      </c>
      <c r="K276" s="7">
        <v>-96.667550165131</v>
      </c>
      <c r="L276" s="7" t="str">
        <f>HYPERLINK("https://maps.google.com/?q=16.8239955804993,-96.667550165131402", "🔗 Ver Mapa")</f>
        <v>🔗 Ver Mapa</v>
      </c>
    </row>
    <row r="277" spans="1:12">
      <c r="A277" s="6" t="s">
        <v>58</v>
      </c>
      <c r="B277" s="6" t="s">
        <v>59</v>
      </c>
      <c r="C277" s="6" t="s">
        <v>167</v>
      </c>
      <c r="D277" s="6" t="s">
        <v>127</v>
      </c>
      <c r="E277" s="6" t="s">
        <v>30</v>
      </c>
      <c r="F277" s="6" t="s">
        <v>115</v>
      </c>
      <c r="G277" s="6" t="s">
        <v>136</v>
      </c>
      <c r="H277" s="6" t="s">
        <v>137</v>
      </c>
      <c r="I277" s="6" t="s">
        <v>22</v>
      </c>
      <c r="J277" s="6">
        <v>16.824224582078</v>
      </c>
      <c r="K277" s="6">
        <v>-96.66761534248</v>
      </c>
      <c r="L277" s="6" t="str">
        <f>HYPERLINK("https://maps.google.com/?q=16.8242245820778,-96.667615342480303", "🔗 Ver Mapa")</f>
        <v>🔗 Ver Mapa</v>
      </c>
    </row>
    <row r="278" spans="1:12">
      <c r="A278" s="7" t="s">
        <v>58</v>
      </c>
      <c r="B278" s="7" t="s">
        <v>59</v>
      </c>
      <c r="C278" s="7" t="s">
        <v>167</v>
      </c>
      <c r="D278" s="7" t="s">
        <v>127</v>
      </c>
      <c r="E278" s="7" t="s">
        <v>30</v>
      </c>
      <c r="F278" s="7" t="s">
        <v>115</v>
      </c>
      <c r="G278" s="7" t="s">
        <v>136</v>
      </c>
      <c r="H278" s="7" t="s">
        <v>137</v>
      </c>
      <c r="I278" s="7" t="s">
        <v>22</v>
      </c>
      <c r="J278" s="7">
        <v>16.824435897458</v>
      </c>
      <c r="K278" s="7">
        <v>-96.667447763135</v>
      </c>
      <c r="L278" s="7" t="str">
        <f>HYPERLINK("https://maps.google.com/?q=16.8244358974581,-96.667447763135101", "🔗 Ver Mapa")</f>
        <v>🔗 Ver Mapa</v>
      </c>
    </row>
    <row r="279" spans="1:12">
      <c r="A279" s="6" t="s">
        <v>58</v>
      </c>
      <c r="B279" s="6" t="s">
        <v>59</v>
      </c>
      <c r="C279" s="6" t="s">
        <v>167</v>
      </c>
      <c r="D279" s="6" t="s">
        <v>127</v>
      </c>
      <c r="E279" s="6" t="s">
        <v>30</v>
      </c>
      <c r="F279" s="6" t="s">
        <v>115</v>
      </c>
      <c r="G279" s="6" t="s">
        <v>136</v>
      </c>
      <c r="H279" s="6" t="s">
        <v>137</v>
      </c>
      <c r="I279" s="6" t="s">
        <v>22</v>
      </c>
      <c r="J279" s="6">
        <v>16.824671599097</v>
      </c>
      <c r="K279" s="6">
        <v>-96.667515417174</v>
      </c>
      <c r="L279" s="6" t="str">
        <f>HYPERLINK("https://maps.google.com/?q=16.8246715990969,-96.6675154171744", "🔗 Ver Mapa")</f>
        <v>🔗 Ver Mapa</v>
      </c>
    </row>
    <row r="280" spans="1:12">
      <c r="A280" s="7" t="s">
        <v>58</v>
      </c>
      <c r="B280" s="7" t="s">
        <v>59</v>
      </c>
      <c r="C280" s="7" t="s">
        <v>167</v>
      </c>
      <c r="D280" s="7" t="s">
        <v>127</v>
      </c>
      <c r="E280" s="7" t="s">
        <v>30</v>
      </c>
      <c r="F280" s="7" t="s">
        <v>115</v>
      </c>
      <c r="G280" s="7" t="s">
        <v>136</v>
      </c>
      <c r="H280" s="7" t="s">
        <v>137</v>
      </c>
      <c r="I280" s="7" t="s">
        <v>22</v>
      </c>
      <c r="J280" s="7">
        <v>16.824877762335</v>
      </c>
      <c r="K280" s="7">
        <v>-96.667342421267</v>
      </c>
      <c r="L280" s="7" t="str">
        <f>HYPERLINK("https://maps.google.com/?q=16.8248777623346,-96.667342421266994", "🔗 Ver Mapa")</f>
        <v>🔗 Ver Mapa</v>
      </c>
    </row>
    <row r="281" spans="1:12">
      <c r="A281" s="6" t="s">
        <v>58</v>
      </c>
      <c r="B281" s="6" t="s">
        <v>59</v>
      </c>
      <c r="C281" s="6" t="s">
        <v>167</v>
      </c>
      <c r="D281" s="6" t="s">
        <v>127</v>
      </c>
      <c r="E281" s="6" t="s">
        <v>30</v>
      </c>
      <c r="F281" s="6" t="s">
        <v>115</v>
      </c>
      <c r="G281" s="6" t="s">
        <v>136</v>
      </c>
      <c r="H281" s="6" t="s">
        <v>137</v>
      </c>
      <c r="I281" s="6" t="s">
        <v>22</v>
      </c>
      <c r="J281" s="6">
        <v>16.82511615944</v>
      </c>
      <c r="K281" s="6">
        <v>-96.667425368495</v>
      </c>
      <c r="L281" s="6" t="str">
        <f>HYPERLINK("https://maps.google.com/?q=16.8251161594396,-96.667425368495302", "🔗 Ver Mapa")</f>
        <v>🔗 Ver Mapa</v>
      </c>
    </row>
    <row r="282" spans="1:12">
      <c r="A282" s="7" t="s">
        <v>58</v>
      </c>
      <c r="B282" s="7" t="s">
        <v>59</v>
      </c>
      <c r="C282" s="7" t="s">
        <v>167</v>
      </c>
      <c r="D282" s="7" t="s">
        <v>127</v>
      </c>
      <c r="E282" s="7" t="s">
        <v>30</v>
      </c>
      <c r="F282" s="7" t="s">
        <v>115</v>
      </c>
      <c r="G282" s="7" t="s">
        <v>136</v>
      </c>
      <c r="H282" s="7" t="s">
        <v>137</v>
      </c>
      <c r="I282" s="7" t="s">
        <v>22</v>
      </c>
      <c r="J282" s="7">
        <v>16.825331679286</v>
      </c>
      <c r="K282" s="7">
        <v>-96.667258763479</v>
      </c>
      <c r="L282" s="7" t="str">
        <f>HYPERLINK("https://maps.google.com/?q=16.8253316792858,-96.667258763479197", "🔗 Ver Mapa")</f>
        <v>🔗 Ver Mapa</v>
      </c>
    </row>
    <row r="283" spans="1:12">
      <c r="A283" s="6" t="s">
        <v>58</v>
      </c>
      <c r="B283" s="6" t="s">
        <v>59</v>
      </c>
      <c r="C283" s="6" t="s">
        <v>167</v>
      </c>
      <c r="D283" s="6" t="s">
        <v>127</v>
      </c>
      <c r="E283" s="6" t="s">
        <v>30</v>
      </c>
      <c r="F283" s="6" t="s">
        <v>115</v>
      </c>
      <c r="G283" s="6" t="s">
        <v>136</v>
      </c>
      <c r="H283" s="6" t="s">
        <v>137</v>
      </c>
      <c r="I283" s="6" t="s">
        <v>22</v>
      </c>
      <c r="J283" s="6">
        <v>16.825563994919</v>
      </c>
      <c r="K283" s="6">
        <v>-96.667394439501</v>
      </c>
      <c r="L283" s="6" t="str">
        <f>HYPERLINK("https://maps.google.com/?q=16.8255639949187,-96.667394439501095", "🔗 Ver Mapa")</f>
        <v>🔗 Ver Mapa</v>
      </c>
    </row>
    <row r="284" spans="1:12">
      <c r="A284" s="7" t="s">
        <v>58</v>
      </c>
      <c r="B284" s="7" t="s">
        <v>59</v>
      </c>
      <c r="C284" s="7" t="s">
        <v>167</v>
      </c>
      <c r="D284" s="7" t="s">
        <v>127</v>
      </c>
      <c r="E284" s="7" t="s">
        <v>30</v>
      </c>
      <c r="F284" s="7" t="s">
        <v>115</v>
      </c>
      <c r="G284" s="7" t="s">
        <v>136</v>
      </c>
      <c r="H284" s="7" t="s">
        <v>137</v>
      </c>
      <c r="I284" s="7" t="s">
        <v>22</v>
      </c>
      <c r="J284" s="7">
        <v>16.825786348448</v>
      </c>
      <c r="K284" s="7">
        <v>-96.66727167264</v>
      </c>
      <c r="L284" s="7" t="str">
        <f>HYPERLINK("https://maps.google.com/?q=16.8257863484481,-96.667271672639501", "🔗 Ver Mapa")</f>
        <v>🔗 Ver Mapa</v>
      </c>
    </row>
    <row r="285" spans="1:12">
      <c r="A285" s="6" t="s">
        <v>58</v>
      </c>
      <c r="B285" s="6" t="s">
        <v>59</v>
      </c>
      <c r="C285" s="6" t="s">
        <v>167</v>
      </c>
      <c r="D285" s="6" t="s">
        <v>127</v>
      </c>
      <c r="E285" s="6" t="s">
        <v>30</v>
      </c>
      <c r="F285" s="6" t="s">
        <v>115</v>
      </c>
      <c r="G285" s="6" t="s">
        <v>136</v>
      </c>
      <c r="H285" s="6" t="s">
        <v>137</v>
      </c>
      <c r="I285" s="6" t="s">
        <v>22</v>
      </c>
      <c r="J285" s="6">
        <v>16.826022281934</v>
      </c>
      <c r="K285" s="6">
        <v>-96.667408313218</v>
      </c>
      <c r="L285" s="6" t="str">
        <f>HYPERLINK("https://maps.google.com/?q=16.8260222819341,-96.667408313217507", "🔗 Ver Mapa")</f>
        <v>🔗 Ver Mapa</v>
      </c>
    </row>
    <row r="286" spans="1:12">
      <c r="A286" s="7" t="s">
        <v>58</v>
      </c>
      <c r="B286" s="7" t="s">
        <v>59</v>
      </c>
      <c r="C286" s="7" t="s">
        <v>167</v>
      </c>
      <c r="D286" s="7" t="s">
        <v>127</v>
      </c>
      <c r="E286" s="7" t="s">
        <v>30</v>
      </c>
      <c r="F286" s="7" t="s">
        <v>115</v>
      </c>
      <c r="G286" s="7" t="s">
        <v>136</v>
      </c>
      <c r="H286" s="7" t="s">
        <v>137</v>
      </c>
      <c r="I286" s="7" t="s">
        <v>22</v>
      </c>
      <c r="J286" s="7">
        <v>16.826245530503</v>
      </c>
      <c r="K286" s="7">
        <v>-96.667306941511</v>
      </c>
      <c r="L286" s="7" t="str">
        <f>HYPERLINK("https://maps.google.com/?q=16.8262455305029,-96.667306941510901", "🔗 Ver Mapa")</f>
        <v>🔗 Ver Mapa</v>
      </c>
    </row>
    <row r="287" spans="1:12">
      <c r="A287" s="6" t="s">
        <v>58</v>
      </c>
      <c r="B287" s="6" t="s">
        <v>59</v>
      </c>
      <c r="C287" s="6" t="s">
        <v>167</v>
      </c>
      <c r="D287" s="6" t="s">
        <v>127</v>
      </c>
      <c r="E287" s="6" t="s">
        <v>30</v>
      </c>
      <c r="F287" s="6" t="s">
        <v>115</v>
      </c>
      <c r="G287" s="6" t="s">
        <v>136</v>
      </c>
      <c r="H287" s="6" t="s">
        <v>137</v>
      </c>
      <c r="I287" s="6" t="s">
        <v>22</v>
      </c>
      <c r="J287" s="6">
        <v>16.826482983188</v>
      </c>
      <c r="K287" s="6">
        <v>-96.66746059959</v>
      </c>
      <c r="L287" s="6" t="str">
        <f>HYPERLINK("https://maps.google.com/?q=16.8264829831884,-96.6674605995901", "🔗 Ver Mapa")</f>
        <v>🔗 Ver Mapa</v>
      </c>
    </row>
    <row r="288" spans="1:12">
      <c r="A288" s="7" t="s">
        <v>58</v>
      </c>
      <c r="B288" s="7" t="s">
        <v>59</v>
      </c>
      <c r="C288" s="7" t="s">
        <v>167</v>
      </c>
      <c r="D288" s="7" t="s">
        <v>127</v>
      </c>
      <c r="E288" s="7" t="s">
        <v>30</v>
      </c>
      <c r="F288" s="7" t="s">
        <v>115</v>
      </c>
      <c r="G288" s="7" t="s">
        <v>136</v>
      </c>
      <c r="H288" s="7" t="s">
        <v>137</v>
      </c>
      <c r="I288" s="7" t="s">
        <v>22</v>
      </c>
      <c r="J288" s="7">
        <v>16.826694729144</v>
      </c>
      <c r="K288" s="7">
        <v>-96.66737577258</v>
      </c>
      <c r="L288" s="7" t="str">
        <f>HYPERLINK("https://maps.google.com/?q=16.8266947291435,-96.667375772580201", "🔗 Ver Mapa")</f>
        <v>🔗 Ver Mapa</v>
      </c>
    </row>
    <row r="289" spans="1:12">
      <c r="A289" s="6" t="s">
        <v>58</v>
      </c>
      <c r="B289" s="6" t="s">
        <v>59</v>
      </c>
      <c r="C289" s="6" t="s">
        <v>167</v>
      </c>
      <c r="D289" s="6" t="s">
        <v>127</v>
      </c>
      <c r="E289" s="6" t="s">
        <v>30</v>
      </c>
      <c r="F289" s="6" t="s">
        <v>115</v>
      </c>
      <c r="G289" s="6" t="s">
        <v>136</v>
      </c>
      <c r="H289" s="6" t="s">
        <v>137</v>
      </c>
      <c r="I289" s="6" t="s">
        <v>22</v>
      </c>
      <c r="J289" s="6">
        <v>16.826929443125</v>
      </c>
      <c r="K289" s="6">
        <v>-96.667548592063</v>
      </c>
      <c r="L289" s="6" t="str">
        <f>HYPERLINK("https://maps.google.com/?q=16.8269294431251,-96.667548592062701", "🔗 Ver Mapa")</f>
        <v>🔗 Ver Mapa</v>
      </c>
    </row>
    <row r="290" spans="1:12">
      <c r="A290" s="7" t="s">
        <v>58</v>
      </c>
      <c r="B290" s="7" t="s">
        <v>59</v>
      </c>
      <c r="C290" s="7" t="s">
        <v>167</v>
      </c>
      <c r="D290" s="7" t="s">
        <v>127</v>
      </c>
      <c r="E290" s="7" t="s">
        <v>30</v>
      </c>
      <c r="F290" s="7" t="s">
        <v>115</v>
      </c>
      <c r="G290" s="7" t="s">
        <v>136</v>
      </c>
      <c r="H290" s="7" t="s">
        <v>137</v>
      </c>
      <c r="I290" s="7" t="s">
        <v>22</v>
      </c>
      <c r="J290" s="7">
        <v>16.827143576883</v>
      </c>
      <c r="K290" s="7">
        <v>-96.667462998792</v>
      </c>
      <c r="L290" s="7" t="str">
        <f>HYPERLINK("https://maps.google.com/?q=16.8271435768829,-96.667462998792104", "🔗 Ver Mapa")</f>
        <v>🔗 Ver Mapa</v>
      </c>
    </row>
    <row r="291" spans="1:12">
      <c r="A291" s="6" t="s">
        <v>58</v>
      </c>
      <c r="B291" s="6" t="s">
        <v>59</v>
      </c>
      <c r="C291" s="6" t="s">
        <v>167</v>
      </c>
      <c r="D291" s="6" t="s">
        <v>127</v>
      </c>
      <c r="E291" s="6" t="s">
        <v>30</v>
      </c>
      <c r="F291" s="6" t="s">
        <v>115</v>
      </c>
      <c r="G291" s="6" t="s">
        <v>136</v>
      </c>
      <c r="H291" s="6" t="s">
        <v>137</v>
      </c>
      <c r="I291" s="6" t="s">
        <v>22</v>
      </c>
      <c r="J291" s="6">
        <v>16.82737071605</v>
      </c>
      <c r="K291" s="6">
        <v>-96.667627244593</v>
      </c>
      <c r="L291" s="6" t="str">
        <f>HYPERLINK("https://maps.google.com/?q=16.8273707160497,-96.667627244593305", "🔗 Ver Mapa")</f>
        <v>🔗 Ver Mapa</v>
      </c>
    </row>
    <row r="292" spans="1:12">
      <c r="A292" s="7" t="s">
        <v>58</v>
      </c>
      <c r="B292" s="7" t="s">
        <v>59</v>
      </c>
      <c r="C292" s="7" t="s">
        <v>167</v>
      </c>
      <c r="D292" s="7" t="s">
        <v>127</v>
      </c>
      <c r="E292" s="7" t="s">
        <v>30</v>
      </c>
      <c r="F292" s="7" t="s">
        <v>115</v>
      </c>
      <c r="G292" s="7" t="s">
        <v>136</v>
      </c>
      <c r="H292" s="7" t="s">
        <v>137</v>
      </c>
      <c r="I292" s="7" t="s">
        <v>22</v>
      </c>
      <c r="J292" s="7">
        <v>16.827593774013</v>
      </c>
      <c r="K292" s="7">
        <v>-96.667560583152</v>
      </c>
      <c r="L292" s="7" t="str">
        <f>HYPERLINK("https://maps.google.com/?q=16.8275937740131,-96.667560583151896", "🔗 Ver Mapa")</f>
        <v>🔗 Ver Mapa</v>
      </c>
    </row>
    <row r="293" spans="1:12">
      <c r="A293" s="6" t="s">
        <v>58</v>
      </c>
      <c r="B293" s="6" t="s">
        <v>59</v>
      </c>
      <c r="C293" s="6" t="s">
        <v>167</v>
      </c>
      <c r="D293" s="6" t="s">
        <v>127</v>
      </c>
      <c r="E293" s="6" t="s">
        <v>30</v>
      </c>
      <c r="F293" s="6" t="s">
        <v>115</v>
      </c>
      <c r="G293" s="6" t="s">
        <v>136</v>
      </c>
      <c r="H293" s="6" t="s">
        <v>137</v>
      </c>
      <c r="I293" s="6" t="s">
        <v>22</v>
      </c>
      <c r="J293" s="6">
        <v>16.827809041786</v>
      </c>
      <c r="K293" s="6">
        <v>-96.667721783969</v>
      </c>
      <c r="L293" s="6" t="str">
        <f>HYPERLINK("https://maps.google.com/?q=16.8278090417863,-96.667721783969498", "🔗 Ver Mapa")</f>
        <v>🔗 Ver Mapa</v>
      </c>
    </row>
    <row r="294" spans="1:12">
      <c r="A294" s="7" t="s">
        <v>58</v>
      </c>
      <c r="B294" s="7" t="s">
        <v>59</v>
      </c>
      <c r="C294" s="7" t="s">
        <v>167</v>
      </c>
      <c r="D294" s="7" t="s">
        <v>127</v>
      </c>
      <c r="E294" s="7" t="s">
        <v>30</v>
      </c>
      <c r="F294" s="7" t="s">
        <v>115</v>
      </c>
      <c r="G294" s="7" t="s">
        <v>136</v>
      </c>
      <c r="H294" s="7" t="s">
        <v>137</v>
      </c>
      <c r="I294" s="7" t="s">
        <v>22</v>
      </c>
      <c r="J294" s="7">
        <v>16.82804536493</v>
      </c>
      <c r="K294" s="7">
        <v>-96.66762990908</v>
      </c>
      <c r="L294" s="7" t="str">
        <f>HYPERLINK("https://maps.google.com/?q=16.8280453649299,-96.667629909079693", "🔗 Ver Mapa")</f>
        <v>🔗 Ver Mapa</v>
      </c>
    </row>
    <row r="295" spans="1:12">
      <c r="A295" s="6" t="s">
        <v>58</v>
      </c>
      <c r="B295" s="6" t="s">
        <v>59</v>
      </c>
      <c r="C295" s="6" t="s">
        <v>167</v>
      </c>
      <c r="D295" s="6" t="s">
        <v>127</v>
      </c>
      <c r="E295" s="6" t="s">
        <v>30</v>
      </c>
      <c r="F295" s="6" t="s">
        <v>115</v>
      </c>
      <c r="G295" s="6" t="s">
        <v>136</v>
      </c>
      <c r="H295" s="6" t="s">
        <v>137</v>
      </c>
      <c r="I295" s="6" t="s">
        <v>22</v>
      </c>
      <c r="J295" s="6">
        <v>16.828252155348</v>
      </c>
      <c r="K295" s="6">
        <v>-96.667813233026</v>
      </c>
      <c r="L295" s="6" t="str">
        <f>HYPERLINK("https://maps.google.com/?q=16.8282521553484,-96.667813233026095", "🔗 Ver Mapa")</f>
        <v>🔗 Ver Mapa</v>
      </c>
    </row>
    <row r="296" spans="1:12">
      <c r="A296" s="7" t="s">
        <v>58</v>
      </c>
      <c r="B296" s="7" t="s">
        <v>59</v>
      </c>
      <c r="C296" s="7" t="s">
        <v>167</v>
      </c>
      <c r="D296" s="7" t="s">
        <v>127</v>
      </c>
      <c r="E296" s="7" t="s">
        <v>30</v>
      </c>
      <c r="F296" s="7" t="s">
        <v>115</v>
      </c>
      <c r="G296" s="7" t="s">
        <v>136</v>
      </c>
      <c r="H296" s="7" t="s">
        <v>137</v>
      </c>
      <c r="I296" s="7" t="s">
        <v>22</v>
      </c>
      <c r="J296" s="7">
        <v>16.828491923098</v>
      </c>
      <c r="K296" s="7">
        <v>-96.667726867788</v>
      </c>
      <c r="L296" s="7" t="str">
        <f>HYPERLINK("https://maps.google.com/?q=16.8284919230982,-96.667726867788403", "🔗 Ver Mapa")</f>
        <v>🔗 Ver Mapa</v>
      </c>
    </row>
    <row r="297" spans="1:12">
      <c r="A297" s="6" t="s">
        <v>58</v>
      </c>
      <c r="B297" s="6" t="s">
        <v>59</v>
      </c>
      <c r="C297" s="6" t="s">
        <v>167</v>
      </c>
      <c r="D297" s="6" t="s">
        <v>127</v>
      </c>
      <c r="E297" s="6" t="s">
        <v>30</v>
      </c>
      <c r="F297" s="6" t="s">
        <v>115</v>
      </c>
      <c r="G297" s="6" t="s">
        <v>136</v>
      </c>
      <c r="H297" s="6" t="s">
        <v>137</v>
      </c>
      <c r="I297" s="6" t="s">
        <v>22</v>
      </c>
      <c r="J297" s="6">
        <v>16.828705862997</v>
      </c>
      <c r="K297" s="6">
        <v>-96.667907206308</v>
      </c>
      <c r="L297" s="6" t="str">
        <f>HYPERLINK("https://maps.google.com/?q=16.8287058629967,-96.667907206308499", "🔗 Ver Mapa")</f>
        <v>🔗 Ver Mapa</v>
      </c>
    </row>
    <row r="298" spans="1:12">
      <c r="A298" s="7" t="s">
        <v>58</v>
      </c>
      <c r="B298" s="7" t="s">
        <v>59</v>
      </c>
      <c r="C298" s="7" t="s">
        <v>167</v>
      </c>
      <c r="D298" s="7" t="s">
        <v>127</v>
      </c>
      <c r="E298" s="7" t="s">
        <v>30</v>
      </c>
      <c r="F298" s="7" t="s">
        <v>115</v>
      </c>
      <c r="G298" s="7" t="s">
        <v>136</v>
      </c>
      <c r="H298" s="7" t="s">
        <v>137</v>
      </c>
      <c r="I298" s="7" t="s">
        <v>22</v>
      </c>
      <c r="J298" s="7">
        <v>16.828941515026</v>
      </c>
      <c r="K298" s="7">
        <v>-96.667841448723</v>
      </c>
      <c r="L298" s="7" t="str">
        <f>HYPERLINK("https://maps.google.com/?q=16.8289415150256,-96.667841448723394", "🔗 Ver Mapa")</f>
        <v>🔗 Ver Mapa</v>
      </c>
    </row>
    <row r="299" spans="1:12">
      <c r="A299" s="6" t="s">
        <v>58</v>
      </c>
      <c r="B299" s="6" t="s">
        <v>59</v>
      </c>
      <c r="C299" s="6" t="s">
        <v>167</v>
      </c>
      <c r="D299" s="6" t="s">
        <v>127</v>
      </c>
      <c r="E299" s="6" t="s">
        <v>30</v>
      </c>
      <c r="F299" s="6" t="s">
        <v>115</v>
      </c>
      <c r="G299" s="6" t="s">
        <v>136</v>
      </c>
      <c r="H299" s="6" t="s">
        <v>137</v>
      </c>
      <c r="I299" s="6" t="s">
        <v>22</v>
      </c>
      <c r="J299" s="6">
        <v>16.829136217877</v>
      </c>
      <c r="K299" s="6">
        <v>-96.66799545203</v>
      </c>
      <c r="L299" s="6" t="str">
        <f>HYPERLINK("https://maps.google.com/?q=16.8291362178774,-96.6679954520298", "🔗 Ver Mapa")</f>
        <v>🔗 Ver Mapa</v>
      </c>
    </row>
    <row r="300" spans="1:12">
      <c r="A300" s="7" t="s">
        <v>58</v>
      </c>
      <c r="B300" s="7" t="s">
        <v>59</v>
      </c>
      <c r="C300" s="7" t="s">
        <v>167</v>
      </c>
      <c r="D300" s="7" t="s">
        <v>127</v>
      </c>
      <c r="E300" s="7" t="s">
        <v>30</v>
      </c>
      <c r="F300" s="7" t="s">
        <v>115</v>
      </c>
      <c r="G300" s="7" t="s">
        <v>136</v>
      </c>
      <c r="H300" s="7" t="s">
        <v>137</v>
      </c>
      <c r="I300" s="7" t="s">
        <v>22</v>
      </c>
      <c r="J300" s="7">
        <v>16.829373304404</v>
      </c>
      <c r="K300" s="7">
        <v>-96.667928438426</v>
      </c>
      <c r="L300" s="7" t="str">
        <f>HYPERLINK("https://maps.google.com/?q=16.8293733044036,-96.667928438425903", "🔗 Ver Mapa")</f>
        <v>🔗 Ver Mapa</v>
      </c>
    </row>
    <row r="301" spans="1:12">
      <c r="A301" s="6" t="s">
        <v>58</v>
      </c>
      <c r="B301" s="6" t="s">
        <v>59</v>
      </c>
      <c r="C301" s="6" t="s">
        <v>167</v>
      </c>
      <c r="D301" s="6" t="s">
        <v>127</v>
      </c>
      <c r="E301" s="6" t="s">
        <v>30</v>
      </c>
      <c r="F301" s="6" t="s">
        <v>115</v>
      </c>
      <c r="G301" s="6" t="s">
        <v>136</v>
      </c>
      <c r="H301" s="6" t="s">
        <v>137</v>
      </c>
      <c r="I301" s="6" t="s">
        <v>22</v>
      </c>
      <c r="J301" s="6">
        <v>16.829581027416</v>
      </c>
      <c r="K301" s="6">
        <v>-96.66808364552</v>
      </c>
      <c r="L301" s="6" t="str">
        <f>HYPERLINK("https://maps.google.com/?q=16.8295810274164,-96.668083645520397", "🔗 Ver Mapa")</f>
        <v>🔗 Ver Mapa</v>
      </c>
    </row>
    <row r="302" spans="1:12">
      <c r="A302" s="7" t="s">
        <v>58</v>
      </c>
      <c r="B302" s="7" t="s">
        <v>59</v>
      </c>
      <c r="C302" s="7" t="s">
        <v>167</v>
      </c>
      <c r="D302" s="7" t="s">
        <v>127</v>
      </c>
      <c r="E302" s="7" t="s">
        <v>30</v>
      </c>
      <c r="F302" s="7" t="s">
        <v>115</v>
      </c>
      <c r="G302" s="7" t="s">
        <v>136</v>
      </c>
      <c r="H302" s="7" t="s">
        <v>137</v>
      </c>
      <c r="I302" s="7" t="s">
        <v>22</v>
      </c>
      <c r="J302" s="7">
        <v>16.829829248281</v>
      </c>
      <c r="K302" s="7">
        <v>-96.668023339014</v>
      </c>
      <c r="L302" s="7" t="str">
        <f>HYPERLINK("https://maps.google.com/?q=16.8298292482809,-96.668023339014496", "🔗 Ver Mapa")</f>
        <v>🔗 Ver Mapa</v>
      </c>
    </row>
    <row r="303" spans="1:12">
      <c r="A303" s="6" t="s">
        <v>58</v>
      </c>
      <c r="B303" s="6" t="s">
        <v>59</v>
      </c>
      <c r="C303" s="6" t="s">
        <v>167</v>
      </c>
      <c r="D303" s="6" t="s">
        <v>127</v>
      </c>
      <c r="E303" s="6" t="s">
        <v>30</v>
      </c>
      <c r="F303" s="6" t="s">
        <v>115</v>
      </c>
      <c r="G303" s="6" t="s">
        <v>136</v>
      </c>
      <c r="H303" s="6" t="s">
        <v>137</v>
      </c>
      <c r="I303" s="6" t="s">
        <v>22</v>
      </c>
      <c r="J303" s="6">
        <v>16.830027266314</v>
      </c>
      <c r="K303" s="6">
        <v>-96.668187035156</v>
      </c>
      <c r="L303" s="6" t="str">
        <f>HYPERLINK("https://maps.google.com/?q=16.8300272663141,-96.668187035155896", "🔗 Ver Mapa")</f>
        <v>🔗 Ver Mapa</v>
      </c>
    </row>
    <row r="304" spans="1:12">
      <c r="A304" s="7" t="s">
        <v>58</v>
      </c>
      <c r="B304" s="7" t="s">
        <v>59</v>
      </c>
      <c r="C304" s="7" t="s">
        <v>167</v>
      </c>
      <c r="D304" s="7" t="s">
        <v>127</v>
      </c>
      <c r="E304" s="7" t="s">
        <v>30</v>
      </c>
      <c r="F304" s="7" t="s">
        <v>115</v>
      </c>
      <c r="G304" s="7" t="s">
        <v>136</v>
      </c>
      <c r="H304" s="7" t="s">
        <v>137</v>
      </c>
      <c r="I304" s="7" t="s">
        <v>22</v>
      </c>
      <c r="J304" s="7">
        <v>16.830081332948</v>
      </c>
      <c r="K304" s="7">
        <v>-96.66805184567</v>
      </c>
      <c r="L304" s="7" t="str">
        <f>HYPERLINK("https://maps.google.com/?q=16.830081332947664,-96.66805184567048", "🔗 Ver Mapa")</f>
        <v>🔗 Ver Mapa</v>
      </c>
    </row>
    <row r="305" spans="1:12">
      <c r="A305" s="6" t="s">
        <v>58</v>
      </c>
      <c r="B305" s="6" t="s">
        <v>59</v>
      </c>
      <c r="C305" s="6" t="s">
        <v>167</v>
      </c>
      <c r="D305" s="6" t="s">
        <v>127</v>
      </c>
      <c r="E305" s="6" t="s">
        <v>30</v>
      </c>
      <c r="F305" s="6" t="s">
        <v>115</v>
      </c>
      <c r="G305" s="6" t="s">
        <v>136</v>
      </c>
      <c r="H305" s="6" t="s">
        <v>137</v>
      </c>
      <c r="I305" s="6" t="s">
        <v>22</v>
      </c>
      <c r="J305" s="6">
        <v>16.830431808125</v>
      </c>
      <c r="K305" s="6">
        <v>-96.66826212303</v>
      </c>
      <c r="L305" s="6" t="str">
        <f>HYPERLINK("https://maps.google.com/?q=16.8304318081246,-96.668262123029706", "🔗 Ver Mapa")</f>
        <v>🔗 Ver Mapa</v>
      </c>
    </row>
    <row r="306" spans="1:12">
      <c r="A306" s="7" t="s">
        <v>58</v>
      </c>
      <c r="B306" s="7" t="s">
        <v>59</v>
      </c>
      <c r="C306" s="7" t="s">
        <v>167</v>
      </c>
      <c r="D306" s="7" t="s">
        <v>127</v>
      </c>
      <c r="E306" s="7" t="s">
        <v>30</v>
      </c>
      <c r="F306" s="7" t="s">
        <v>115</v>
      </c>
      <c r="G306" s="7" t="s">
        <v>136</v>
      </c>
      <c r="H306" s="7" t="s">
        <v>137</v>
      </c>
      <c r="I306" s="7" t="s">
        <v>22</v>
      </c>
      <c r="J306" s="7">
        <v>16.830491156304</v>
      </c>
      <c r="K306" s="7">
        <v>-96.668090735235</v>
      </c>
      <c r="L306" s="7" t="str">
        <f>HYPERLINK("https://maps.google.com/?q=16.83049115630423,-96.66809073523486", "🔗 Ver Mapa")</f>
        <v>🔗 Ver Mapa</v>
      </c>
    </row>
    <row r="307" spans="1:12">
      <c r="A307" s="6" t="s">
        <v>58</v>
      </c>
      <c r="B307" s="6" t="s">
        <v>59</v>
      </c>
      <c r="C307" s="6" t="s">
        <v>167</v>
      </c>
      <c r="D307" s="6" t="s">
        <v>127</v>
      </c>
      <c r="E307" s="6" t="s">
        <v>30</v>
      </c>
      <c r="F307" s="6" t="s">
        <v>115</v>
      </c>
      <c r="G307" s="6" t="s">
        <v>136</v>
      </c>
      <c r="H307" s="6" t="s">
        <v>137</v>
      </c>
      <c r="I307" s="6" t="s">
        <v>22</v>
      </c>
      <c r="J307" s="6">
        <v>16.830875709455</v>
      </c>
      <c r="K307" s="6">
        <v>-96.668362299849</v>
      </c>
      <c r="L307" s="6" t="str">
        <f>HYPERLINK("https://maps.google.com/?q=16.8308757094547,-96.668362299848695", "🔗 Ver Mapa")</f>
        <v>🔗 Ver Mapa</v>
      </c>
    </row>
    <row r="308" spans="1:12">
      <c r="A308" s="7" t="s">
        <v>58</v>
      </c>
      <c r="B308" s="7" t="s">
        <v>59</v>
      </c>
      <c r="C308" s="7" t="s">
        <v>167</v>
      </c>
      <c r="D308" s="7" t="s">
        <v>127</v>
      </c>
      <c r="E308" s="7" t="s">
        <v>30</v>
      </c>
      <c r="F308" s="7" t="s">
        <v>115</v>
      </c>
      <c r="G308" s="7" t="s">
        <v>136</v>
      </c>
      <c r="H308" s="7" t="s">
        <v>137</v>
      </c>
      <c r="I308" s="7" t="s">
        <v>22</v>
      </c>
      <c r="J308" s="7">
        <v>16.830946947224</v>
      </c>
      <c r="K308" s="7">
        <v>-96.668228309193</v>
      </c>
      <c r="L308" s="7" t="str">
        <f>HYPERLINK("https://maps.google.com/?q=16.830946947224472,-96.66822830919267", "🔗 Ver Mapa")</f>
        <v>🔗 Ver Mapa</v>
      </c>
    </row>
    <row r="309" spans="1:12">
      <c r="A309" s="6" t="s">
        <v>58</v>
      </c>
      <c r="B309" s="6" t="s">
        <v>59</v>
      </c>
      <c r="C309" s="6" t="s">
        <v>167</v>
      </c>
      <c r="D309" s="6" t="s">
        <v>127</v>
      </c>
      <c r="E309" s="6" t="s">
        <v>30</v>
      </c>
      <c r="F309" s="6" t="s">
        <v>115</v>
      </c>
      <c r="G309" s="6" t="s">
        <v>136</v>
      </c>
      <c r="H309" s="6" t="s">
        <v>137</v>
      </c>
      <c r="I309" s="6" t="s">
        <v>22</v>
      </c>
      <c r="J309" s="6">
        <v>16.831162549199</v>
      </c>
      <c r="K309" s="6">
        <v>-96.668294117532</v>
      </c>
      <c r="L309" s="6" t="str">
        <f>HYPERLINK("https://maps.google.com/?q=16.8311625491992,-96.668294117532398", "🔗 Ver Mapa")</f>
        <v>🔗 Ver Mapa</v>
      </c>
    </row>
    <row r="310" spans="1:12">
      <c r="A310" s="7" t="s">
        <v>58</v>
      </c>
      <c r="B310" s="7" t="s">
        <v>59</v>
      </c>
      <c r="C310" s="7" t="s">
        <v>167</v>
      </c>
      <c r="D310" s="7" t="s">
        <v>127</v>
      </c>
      <c r="E310" s="7" t="s">
        <v>30</v>
      </c>
      <c r="F310" s="7" t="s">
        <v>115</v>
      </c>
      <c r="G310" s="7" t="s">
        <v>136</v>
      </c>
      <c r="H310" s="7" t="s">
        <v>137</v>
      </c>
      <c r="I310" s="7" t="s">
        <v>22</v>
      </c>
      <c r="J310" s="7">
        <v>16.8313069245</v>
      </c>
      <c r="K310" s="7">
        <v>-96.668467393412</v>
      </c>
      <c r="L310" s="7" t="str">
        <f>HYPERLINK("https://maps.google.com/?q=16.8313069244999,-96.668467393411504", "🔗 Ver Mapa")</f>
        <v>🔗 Ver Mapa</v>
      </c>
    </row>
    <row r="311" spans="1:12">
      <c r="A311" s="6" t="s">
        <v>58</v>
      </c>
      <c r="B311" s="6" t="s">
        <v>59</v>
      </c>
      <c r="C311" s="6" t="s">
        <v>167</v>
      </c>
      <c r="D311" s="6" t="s">
        <v>127</v>
      </c>
      <c r="E311" s="6" t="s">
        <v>30</v>
      </c>
      <c r="F311" s="6" t="s">
        <v>115</v>
      </c>
      <c r="G311" s="6" t="s">
        <v>136</v>
      </c>
      <c r="H311" s="6" t="s">
        <v>137</v>
      </c>
      <c r="I311" s="6" t="s">
        <v>22</v>
      </c>
      <c r="J311" s="6">
        <v>16.83162708541</v>
      </c>
      <c r="K311" s="6">
        <v>-96.668397678955</v>
      </c>
      <c r="L311" s="6" t="str">
        <f>HYPERLINK("https://maps.google.com/?q=16.83162708541,-96.668397678954605", "🔗 Ver Mapa")</f>
        <v>🔗 Ver Mapa</v>
      </c>
    </row>
    <row r="312" spans="1:12">
      <c r="A312" s="7" t="s">
        <v>58</v>
      </c>
      <c r="B312" s="7" t="s">
        <v>59</v>
      </c>
      <c r="C312" s="7" t="s">
        <v>167</v>
      </c>
      <c r="D312" s="7" t="s">
        <v>127</v>
      </c>
      <c r="E312" s="7" t="s">
        <v>30</v>
      </c>
      <c r="F312" s="7" t="s">
        <v>115</v>
      </c>
      <c r="G312" s="7" t="s">
        <v>136</v>
      </c>
      <c r="H312" s="7" t="s">
        <v>137</v>
      </c>
      <c r="I312" s="7" t="s">
        <v>22</v>
      </c>
      <c r="J312" s="7">
        <v>16.831762325157</v>
      </c>
      <c r="K312" s="7">
        <v>-96.668569558519</v>
      </c>
      <c r="L312" s="7" t="str">
        <f>HYPERLINK("https://maps.google.com/?q=16.8317623251571,-96.668569558518598", "🔗 Ver Mapa")</f>
        <v>🔗 Ver Mapa</v>
      </c>
    </row>
    <row r="313" spans="1:12">
      <c r="A313" s="6" t="s">
        <v>58</v>
      </c>
      <c r="B313" s="6" t="s">
        <v>59</v>
      </c>
      <c r="C313" s="6" t="s">
        <v>167</v>
      </c>
      <c r="D313" s="6" t="s">
        <v>127</v>
      </c>
      <c r="E313" s="6" t="s">
        <v>30</v>
      </c>
      <c r="F313" s="6" t="s">
        <v>115</v>
      </c>
      <c r="G313" s="6" t="s">
        <v>136</v>
      </c>
      <c r="H313" s="6" t="s">
        <v>137</v>
      </c>
      <c r="I313" s="6" t="s">
        <v>22</v>
      </c>
      <c r="J313" s="6">
        <v>16.832072504043</v>
      </c>
      <c r="K313" s="6">
        <v>-96.668499348708</v>
      </c>
      <c r="L313" s="6" t="str">
        <f>HYPERLINK("https://maps.google.com/?q=16.832072504043,-96.668499348708295", "🔗 Ver Mapa")</f>
        <v>🔗 Ver Mapa</v>
      </c>
    </row>
    <row r="314" spans="1:12">
      <c r="A314" s="7" t="s">
        <v>58</v>
      </c>
      <c r="B314" s="7" t="s">
        <v>59</v>
      </c>
      <c r="C314" s="7" t="s">
        <v>167</v>
      </c>
      <c r="D314" s="7" t="s">
        <v>127</v>
      </c>
      <c r="E314" s="7" t="s">
        <v>30</v>
      </c>
      <c r="F314" s="7" t="s">
        <v>115</v>
      </c>
      <c r="G314" s="7" t="s">
        <v>136</v>
      </c>
      <c r="H314" s="7" t="s">
        <v>137</v>
      </c>
      <c r="I314" s="7" t="s">
        <v>22</v>
      </c>
      <c r="J314" s="7">
        <v>16.83221058028</v>
      </c>
      <c r="K314" s="7">
        <v>-96.668653149469</v>
      </c>
      <c r="L314" s="7" t="str">
        <f>HYPERLINK("https://maps.google.com/?q=16.8322105802803,-96.668653149469307", "🔗 Ver Mapa")</f>
        <v>🔗 Ver Mapa</v>
      </c>
    </row>
    <row r="315" spans="1:12">
      <c r="A315" s="6" t="s">
        <v>58</v>
      </c>
      <c r="B315" s="6" t="s">
        <v>59</v>
      </c>
      <c r="C315" s="6" t="s">
        <v>167</v>
      </c>
      <c r="D315" s="6" t="s">
        <v>127</v>
      </c>
      <c r="E315" s="6" t="s">
        <v>30</v>
      </c>
      <c r="F315" s="6" t="s">
        <v>115</v>
      </c>
      <c r="G315" s="6" t="s">
        <v>136</v>
      </c>
      <c r="H315" s="6" t="s">
        <v>137</v>
      </c>
      <c r="I315" s="6" t="s">
        <v>22</v>
      </c>
      <c r="J315" s="6">
        <v>16.832514604438</v>
      </c>
      <c r="K315" s="6">
        <v>-96.66859401834</v>
      </c>
      <c r="L315" s="6" t="str">
        <f>HYPERLINK("https://maps.google.com/?q=16.8325146044382,-96.668594018339803", "🔗 Ver Mapa")</f>
        <v>🔗 Ver Mapa</v>
      </c>
    </row>
    <row r="316" spans="1:12">
      <c r="A316" s="7" t="s">
        <v>58</v>
      </c>
      <c r="B316" s="7" t="s">
        <v>59</v>
      </c>
      <c r="C316" s="7" t="s">
        <v>167</v>
      </c>
      <c r="D316" s="7" t="s">
        <v>127</v>
      </c>
      <c r="E316" s="7" t="s">
        <v>30</v>
      </c>
      <c r="F316" s="7" t="s">
        <v>115</v>
      </c>
      <c r="G316" s="7" t="s">
        <v>136</v>
      </c>
      <c r="H316" s="7" t="s">
        <v>137</v>
      </c>
      <c r="I316" s="7" t="s">
        <v>22</v>
      </c>
      <c r="J316" s="7">
        <v>16.832649999057</v>
      </c>
      <c r="K316" s="7">
        <v>-96.668752977678</v>
      </c>
      <c r="L316" s="7" t="str">
        <f>HYPERLINK("https://maps.google.com/?q=16.832649999057,-96.668752977678494", "🔗 Ver Mapa")</f>
        <v>🔗 Ver Mapa</v>
      </c>
    </row>
    <row r="317" spans="1:12">
      <c r="A317" s="6" t="s">
        <v>58</v>
      </c>
      <c r="B317" s="6" t="s">
        <v>59</v>
      </c>
      <c r="C317" s="6" t="s">
        <v>167</v>
      </c>
      <c r="D317" s="6" t="s">
        <v>127</v>
      </c>
      <c r="E317" s="6" t="s">
        <v>30</v>
      </c>
      <c r="F317" s="6" t="s">
        <v>115</v>
      </c>
      <c r="G317" s="6" t="s">
        <v>136</v>
      </c>
      <c r="H317" s="6" t="s">
        <v>137</v>
      </c>
      <c r="I317" s="6" t="s">
        <v>22</v>
      </c>
      <c r="J317" s="6">
        <v>16.83296007404</v>
      </c>
      <c r="K317" s="6">
        <v>-96.66866337891</v>
      </c>
      <c r="L317" s="6" t="str">
        <f>HYPERLINK("https://maps.google.com/?q=16.8329600740404,-96.668663378909997", "🔗 Ver Mapa")</f>
        <v>🔗 Ver Mapa</v>
      </c>
    </row>
    <row r="318" spans="1:12">
      <c r="A318" s="7" t="s">
        <v>58</v>
      </c>
      <c r="B318" s="7" t="s">
        <v>59</v>
      </c>
      <c r="C318" s="7" t="s">
        <v>167</v>
      </c>
      <c r="D318" s="7" t="s">
        <v>127</v>
      </c>
      <c r="E318" s="7" t="s">
        <v>30</v>
      </c>
      <c r="F318" s="7" t="s">
        <v>115</v>
      </c>
      <c r="G318" s="7" t="s">
        <v>136</v>
      </c>
      <c r="H318" s="7" t="s">
        <v>137</v>
      </c>
      <c r="I318" s="7" t="s">
        <v>22</v>
      </c>
      <c r="J318" s="7">
        <v>16.833083483396</v>
      </c>
      <c r="K318" s="7">
        <v>-96.668830112439</v>
      </c>
      <c r="L318" s="7" t="str">
        <f>HYPERLINK("https://maps.google.com/?q=16.8330834833965,-96.668830112438698", "🔗 Ver Mapa")</f>
        <v>🔗 Ver Mapa</v>
      </c>
    </row>
    <row r="319" spans="1:12">
      <c r="A319" s="6" t="s">
        <v>58</v>
      </c>
      <c r="B319" s="6" t="s">
        <v>59</v>
      </c>
      <c r="C319" s="6" t="s">
        <v>167</v>
      </c>
      <c r="D319" s="6" t="s">
        <v>127</v>
      </c>
      <c r="E319" s="6" t="s">
        <v>30</v>
      </c>
      <c r="F319" s="6" t="s">
        <v>115</v>
      </c>
      <c r="G319" s="6" t="s">
        <v>136</v>
      </c>
      <c r="H319" s="6" t="s">
        <v>137</v>
      </c>
      <c r="I319" s="6" t="s">
        <v>22</v>
      </c>
      <c r="J319" s="6">
        <v>16.833396095632</v>
      </c>
      <c r="K319" s="6">
        <v>-96.668749207061</v>
      </c>
      <c r="L319" s="6" t="str">
        <f>HYPERLINK("https://maps.google.com/?q=16.8333960956322,-96.668749207061097", "🔗 Ver Mapa")</f>
        <v>🔗 Ver Mapa</v>
      </c>
    </row>
    <row r="320" spans="1:12">
      <c r="A320" s="7" t="s">
        <v>58</v>
      </c>
      <c r="B320" s="7" t="s">
        <v>59</v>
      </c>
      <c r="C320" s="7" t="s">
        <v>167</v>
      </c>
      <c r="D320" s="7" t="s">
        <v>127</v>
      </c>
      <c r="E320" s="7" t="s">
        <v>30</v>
      </c>
      <c r="F320" s="7" t="s">
        <v>115</v>
      </c>
      <c r="G320" s="7" t="s">
        <v>136</v>
      </c>
      <c r="H320" s="7" t="s">
        <v>137</v>
      </c>
      <c r="I320" s="7" t="s">
        <v>22</v>
      </c>
      <c r="J320" s="7">
        <v>16.833518419528</v>
      </c>
      <c r="K320" s="7">
        <v>-96.668927924949</v>
      </c>
      <c r="L320" s="7" t="str">
        <f>HYPERLINK("https://maps.google.com/?q=16.8335184195276,-96.668927924949102", "🔗 Ver Mapa")</f>
        <v>🔗 Ver Mapa</v>
      </c>
    </row>
    <row r="321" spans="1:12">
      <c r="A321" s="6" t="s">
        <v>58</v>
      </c>
      <c r="B321" s="6" t="s">
        <v>59</v>
      </c>
      <c r="C321" s="6" t="s">
        <v>167</v>
      </c>
      <c r="D321" s="6" t="s">
        <v>127</v>
      </c>
      <c r="E321" s="6" t="s">
        <v>30</v>
      </c>
      <c r="F321" s="6" t="s">
        <v>115</v>
      </c>
      <c r="G321" s="6" t="s">
        <v>136</v>
      </c>
      <c r="H321" s="6" t="s">
        <v>137</v>
      </c>
      <c r="I321" s="6" t="s">
        <v>22</v>
      </c>
      <c r="J321" s="6">
        <v>16.833838975521</v>
      </c>
      <c r="K321" s="6">
        <v>-96.668858186912</v>
      </c>
      <c r="L321" s="6" t="str">
        <f>HYPERLINK("https://maps.google.com/?q=16.8338389755214,-96.668858186912104", "🔗 Ver Mapa")</f>
        <v>🔗 Ver Mapa</v>
      </c>
    </row>
    <row r="322" spans="1:12">
      <c r="A322" s="7" t="s">
        <v>58</v>
      </c>
      <c r="B322" s="7" t="s">
        <v>59</v>
      </c>
      <c r="C322" s="7" t="s">
        <v>167</v>
      </c>
      <c r="D322" s="7" t="s">
        <v>127</v>
      </c>
      <c r="E322" s="7" t="s">
        <v>30</v>
      </c>
      <c r="F322" s="7" t="s">
        <v>115</v>
      </c>
      <c r="G322" s="7" t="s">
        <v>136</v>
      </c>
      <c r="H322" s="7" t="s">
        <v>137</v>
      </c>
      <c r="I322" s="7" t="s">
        <v>22</v>
      </c>
      <c r="J322" s="7">
        <v>16.833972747064</v>
      </c>
      <c r="K322" s="7">
        <v>-96.669060276114</v>
      </c>
      <c r="L322" s="7" t="str">
        <f>HYPERLINK("https://maps.google.com/?q=16.8339727470643,-96.669060276114394", "🔗 Ver Mapa")</f>
        <v>🔗 Ver Mapa</v>
      </c>
    </row>
    <row r="323" spans="1:12">
      <c r="A323" s="6" t="s">
        <v>58</v>
      </c>
      <c r="B323" s="6" t="s">
        <v>59</v>
      </c>
      <c r="C323" s="6" t="s">
        <v>167</v>
      </c>
      <c r="D323" s="6" t="s">
        <v>127</v>
      </c>
      <c r="E323" s="6" t="s">
        <v>30</v>
      </c>
      <c r="F323" s="6" t="s">
        <v>115</v>
      </c>
      <c r="G323" s="6" t="s">
        <v>136</v>
      </c>
      <c r="H323" s="6" t="s">
        <v>137</v>
      </c>
      <c r="I323" s="6" t="s">
        <v>22</v>
      </c>
      <c r="J323" s="6">
        <v>16.834254434287</v>
      </c>
      <c r="K323" s="6">
        <v>-96.669035080881</v>
      </c>
      <c r="L323" s="6" t="str">
        <f>HYPERLINK("https://maps.google.com/?q=16.8342544342866,-96.669035080880903", "🔗 Ver Mapa")</f>
        <v>🔗 Ver Mapa</v>
      </c>
    </row>
    <row r="324" spans="1:12">
      <c r="A324" s="7" t="s">
        <v>58</v>
      </c>
      <c r="B324" s="7" t="s">
        <v>59</v>
      </c>
      <c r="C324" s="7" t="s">
        <v>167</v>
      </c>
      <c r="D324" s="7" t="s">
        <v>127</v>
      </c>
      <c r="E324" s="7" t="s">
        <v>30</v>
      </c>
      <c r="F324" s="7" t="s">
        <v>115</v>
      </c>
      <c r="G324" s="7" t="s">
        <v>136</v>
      </c>
      <c r="H324" s="7" t="s">
        <v>137</v>
      </c>
      <c r="I324" s="7" t="s">
        <v>22</v>
      </c>
      <c r="J324" s="7">
        <v>16.83439168401</v>
      </c>
      <c r="K324" s="7">
        <v>-96.669244271297</v>
      </c>
      <c r="L324" s="7" t="str">
        <f>HYPERLINK("https://maps.google.com/?q=16.8343916840102,-96.669244271297202", "🔗 Ver Mapa")</f>
        <v>🔗 Ver Mapa</v>
      </c>
    </row>
    <row r="325" spans="1:12">
      <c r="A325" s="6" t="s">
        <v>58</v>
      </c>
      <c r="B325" s="6" t="s">
        <v>59</v>
      </c>
      <c r="C325" s="6" t="s">
        <v>167</v>
      </c>
      <c r="D325" s="6" t="s">
        <v>127</v>
      </c>
      <c r="E325" s="6" t="s">
        <v>30</v>
      </c>
      <c r="F325" s="6" t="s">
        <v>115</v>
      </c>
      <c r="G325" s="6" t="s">
        <v>136</v>
      </c>
      <c r="H325" s="6" t="s">
        <v>137</v>
      </c>
      <c r="I325" s="6" t="s">
        <v>22</v>
      </c>
      <c r="J325" s="6">
        <v>16.834671903151</v>
      </c>
      <c r="K325" s="6">
        <v>-96.66923879305</v>
      </c>
      <c r="L325" s="6" t="str">
        <f>HYPERLINK("https://maps.google.com/?q=16.8346719031512,-96.6692387930498", "🔗 Ver Mapa")</f>
        <v>🔗 Ver Mapa</v>
      </c>
    </row>
    <row r="326" spans="1:12">
      <c r="A326" s="7" t="s">
        <v>58</v>
      </c>
      <c r="B326" s="7" t="s">
        <v>59</v>
      </c>
      <c r="C326" s="7" t="s">
        <v>167</v>
      </c>
      <c r="D326" s="7" t="s">
        <v>127</v>
      </c>
      <c r="E326" s="7" t="s">
        <v>30</v>
      </c>
      <c r="F326" s="7" t="s">
        <v>115</v>
      </c>
      <c r="G326" s="7" t="s">
        <v>136</v>
      </c>
      <c r="H326" s="7" t="s">
        <v>137</v>
      </c>
      <c r="I326" s="7" t="s">
        <v>22</v>
      </c>
      <c r="J326" s="7">
        <v>16.834787126168</v>
      </c>
      <c r="K326" s="7">
        <v>-96.669458636021</v>
      </c>
      <c r="L326" s="7" t="str">
        <f>HYPERLINK("https://maps.google.com/?q=16.8347871261679,-96.669458636021105", "🔗 Ver Mapa")</f>
        <v>🔗 Ver Mapa</v>
      </c>
    </row>
    <row r="327" spans="1:12">
      <c r="A327" s="6" t="s">
        <v>58</v>
      </c>
      <c r="B327" s="6" t="s">
        <v>59</v>
      </c>
      <c r="C327" s="6" t="s">
        <v>167</v>
      </c>
      <c r="D327" s="6" t="s">
        <v>127</v>
      </c>
      <c r="E327" s="6" t="s">
        <v>30</v>
      </c>
      <c r="F327" s="6" t="s">
        <v>115</v>
      </c>
      <c r="G327" s="6" t="s">
        <v>136</v>
      </c>
      <c r="H327" s="6" t="s">
        <v>137</v>
      </c>
      <c r="I327" s="6" t="s">
        <v>22</v>
      </c>
      <c r="J327" s="6">
        <v>16.835069397746</v>
      </c>
      <c r="K327" s="6">
        <v>-96.669457905405</v>
      </c>
      <c r="L327" s="6" t="str">
        <f>HYPERLINK("https://maps.google.com/?q=16.8350693977463,-96.669457905404599", "🔗 Ver Mapa")</f>
        <v>🔗 Ver Mapa</v>
      </c>
    </row>
    <row r="328" spans="1:12">
      <c r="A328" s="7" t="s">
        <v>58</v>
      </c>
      <c r="B328" s="7" t="s">
        <v>59</v>
      </c>
      <c r="C328" s="7" t="s">
        <v>167</v>
      </c>
      <c r="D328" s="7" t="s">
        <v>127</v>
      </c>
      <c r="E328" s="7" t="s">
        <v>30</v>
      </c>
      <c r="F328" s="7" t="s">
        <v>115</v>
      </c>
      <c r="G328" s="7" t="s">
        <v>136</v>
      </c>
      <c r="H328" s="7" t="s">
        <v>137</v>
      </c>
      <c r="I328" s="7" t="s">
        <v>22</v>
      </c>
      <c r="J328" s="7">
        <v>16.835177972448</v>
      </c>
      <c r="K328" s="7">
        <v>-96.669697985882</v>
      </c>
      <c r="L328" s="7" t="str">
        <f>HYPERLINK("https://maps.google.com/?q=16.8351779724485,-96.669697985881996", "🔗 Ver Mapa")</f>
        <v>🔗 Ver Mapa</v>
      </c>
    </row>
    <row r="329" spans="1:12">
      <c r="A329" s="6" t="s">
        <v>58</v>
      </c>
      <c r="B329" s="6" t="s">
        <v>59</v>
      </c>
      <c r="C329" s="6" t="s">
        <v>167</v>
      </c>
      <c r="D329" s="6" t="s">
        <v>127</v>
      </c>
      <c r="E329" s="6" t="s">
        <v>30</v>
      </c>
      <c r="F329" s="6" t="s">
        <v>115</v>
      </c>
      <c r="G329" s="6" t="s">
        <v>136</v>
      </c>
      <c r="H329" s="6" t="s">
        <v>137</v>
      </c>
      <c r="I329" s="6" t="s">
        <v>22</v>
      </c>
      <c r="J329" s="6">
        <v>16.835474399147</v>
      </c>
      <c r="K329" s="6">
        <v>-96.669725989037</v>
      </c>
      <c r="L329" s="6" t="str">
        <f>HYPERLINK("https://maps.google.com/?q=16.8354743991469,-96.669725989037403", "🔗 Ver Mapa")</f>
        <v>🔗 Ver Mapa</v>
      </c>
    </row>
    <row r="330" spans="1:12">
      <c r="A330" s="7" t="s">
        <v>58</v>
      </c>
      <c r="B330" s="7" t="s">
        <v>59</v>
      </c>
      <c r="C330" s="7" t="s">
        <v>167</v>
      </c>
      <c r="D330" s="7" t="s">
        <v>127</v>
      </c>
      <c r="E330" s="7" t="s">
        <v>30</v>
      </c>
      <c r="F330" s="7" t="s">
        <v>115</v>
      </c>
      <c r="G330" s="7" t="s">
        <v>136</v>
      </c>
      <c r="H330" s="7" t="s">
        <v>137</v>
      </c>
      <c r="I330" s="7" t="s">
        <v>22</v>
      </c>
      <c r="J330" s="7">
        <v>16.8355602135</v>
      </c>
      <c r="K330" s="7">
        <v>-96.669953443723</v>
      </c>
      <c r="L330" s="7" t="str">
        <f>HYPERLINK("https://maps.google.com/?q=16.8355602135,-96.669953443722605", "🔗 Ver Mapa")</f>
        <v>🔗 Ver Mapa</v>
      </c>
    </row>
    <row r="331" spans="1:12">
      <c r="A331" s="6" t="s">
        <v>58</v>
      </c>
      <c r="B331" s="6" t="s">
        <v>59</v>
      </c>
      <c r="C331" s="6" t="s">
        <v>167</v>
      </c>
      <c r="D331" s="6" t="s">
        <v>127</v>
      </c>
      <c r="E331" s="6" t="s">
        <v>30</v>
      </c>
      <c r="F331" s="6" t="s">
        <v>115</v>
      </c>
      <c r="G331" s="6" t="s">
        <v>136</v>
      </c>
      <c r="H331" s="6" t="s">
        <v>137</v>
      </c>
      <c r="I331" s="6" t="s">
        <v>22</v>
      </c>
      <c r="J331" s="6">
        <v>16.835854869286</v>
      </c>
      <c r="K331" s="6">
        <v>-96.669985111327</v>
      </c>
      <c r="L331" s="6" t="str">
        <f>HYPERLINK("https://maps.google.com/?q=16.8358548692864,-96.669985111327406", "🔗 Ver Mapa")</f>
        <v>🔗 Ver Mapa</v>
      </c>
    </row>
    <row r="332" spans="1:12">
      <c r="A332" s="7" t="s">
        <v>58</v>
      </c>
      <c r="B332" s="7" t="s">
        <v>59</v>
      </c>
      <c r="C332" s="7" t="s">
        <v>167</v>
      </c>
      <c r="D332" s="7" t="s">
        <v>127</v>
      </c>
      <c r="E332" s="7" t="s">
        <v>30</v>
      </c>
      <c r="F332" s="7" t="s">
        <v>115</v>
      </c>
      <c r="G332" s="7" t="s">
        <v>136</v>
      </c>
      <c r="H332" s="7" t="s">
        <v>137</v>
      </c>
      <c r="I332" s="7" t="s">
        <v>22</v>
      </c>
      <c r="J332" s="7">
        <v>16.835934253886</v>
      </c>
      <c r="K332" s="7">
        <v>-96.670218021307</v>
      </c>
      <c r="L332" s="7" t="str">
        <f>HYPERLINK("https://maps.google.com/?q=16.8359342538864,-96.670218021307406", "🔗 Ver Mapa")</f>
        <v>🔗 Ver Mapa</v>
      </c>
    </row>
    <row r="333" spans="1:12">
      <c r="A333" s="6" t="s">
        <v>2</v>
      </c>
      <c r="B333" s="6" t="s">
        <v>4</v>
      </c>
      <c r="C333" s="6" t="s">
        <v>168</v>
      </c>
      <c r="D333" s="6" t="s">
        <v>10</v>
      </c>
      <c r="E333" s="6" t="s">
        <v>36</v>
      </c>
      <c r="F333" s="6" t="s">
        <v>37</v>
      </c>
      <c r="G333" s="6" t="s">
        <v>169</v>
      </c>
      <c r="H333" s="6" t="s">
        <v>170</v>
      </c>
      <c r="I333" s="6" t="s">
        <v>22</v>
      </c>
      <c r="J333" s="6">
        <v>15.918326662227</v>
      </c>
      <c r="K333" s="6">
        <v>-96.80134107714</v>
      </c>
      <c r="L333" s="6" t="str">
        <f>HYPERLINK("https://maps.google.com/?q=15.9183266622271,-96.801341077139696", "🔗 Ver Mapa")</f>
        <v>🔗 Ver Mapa</v>
      </c>
    </row>
    <row r="334" spans="1:12">
      <c r="A334" s="7" t="s">
        <v>2</v>
      </c>
      <c r="B334" s="7" t="s">
        <v>4</v>
      </c>
      <c r="C334" s="7" t="s">
        <v>168</v>
      </c>
      <c r="D334" s="7" t="s">
        <v>10</v>
      </c>
      <c r="E334" s="7" t="s">
        <v>36</v>
      </c>
      <c r="F334" s="7" t="s">
        <v>37</v>
      </c>
      <c r="G334" s="7" t="s">
        <v>169</v>
      </c>
      <c r="H334" s="7" t="s">
        <v>170</v>
      </c>
      <c r="I334" s="7" t="s">
        <v>22</v>
      </c>
      <c r="J334" s="7">
        <v>15.919924933727</v>
      </c>
      <c r="K334" s="7">
        <v>-96.797733885527</v>
      </c>
      <c r="L334" s="7" t="str">
        <f>HYPERLINK("https://maps.google.com/?q=15.9199249337271,-96.797733885527293", "🔗 Ver Mapa")</f>
        <v>🔗 Ver Mapa</v>
      </c>
    </row>
    <row r="335" spans="1:12">
      <c r="A335" s="6" t="s">
        <v>2</v>
      </c>
      <c r="B335" s="6" t="s">
        <v>4</v>
      </c>
      <c r="C335" s="6" t="s">
        <v>168</v>
      </c>
      <c r="D335" s="6" t="s">
        <v>10</v>
      </c>
      <c r="E335" s="6" t="s">
        <v>36</v>
      </c>
      <c r="F335" s="6" t="s">
        <v>37</v>
      </c>
      <c r="G335" s="6" t="s">
        <v>169</v>
      </c>
      <c r="H335" s="6" t="s">
        <v>170</v>
      </c>
      <c r="I335" s="6" t="s">
        <v>22</v>
      </c>
      <c r="J335" s="6">
        <v>15.920766622763</v>
      </c>
      <c r="K335" s="6">
        <v>-96.797391489584</v>
      </c>
      <c r="L335" s="6" t="str">
        <f>HYPERLINK("https://maps.google.com/?q=15.9207666227628,-96.797391489584001", "🔗 Ver Mapa")</f>
        <v>🔗 Ver Mapa</v>
      </c>
    </row>
    <row r="336" spans="1:12">
      <c r="A336" s="7" t="s">
        <v>2</v>
      </c>
      <c r="B336" s="7" t="s">
        <v>4</v>
      </c>
      <c r="C336" s="7" t="s">
        <v>168</v>
      </c>
      <c r="D336" s="7" t="s">
        <v>10</v>
      </c>
      <c r="E336" s="7" t="s">
        <v>36</v>
      </c>
      <c r="F336" s="7" t="s">
        <v>37</v>
      </c>
      <c r="G336" s="7" t="s">
        <v>169</v>
      </c>
      <c r="H336" s="7" t="s">
        <v>170</v>
      </c>
      <c r="I336" s="7" t="s">
        <v>22</v>
      </c>
      <c r="J336" s="7">
        <v>15.921338516295</v>
      </c>
      <c r="K336" s="7">
        <v>-96.798111457672</v>
      </c>
      <c r="L336" s="7" t="str">
        <f>HYPERLINK("https://maps.google.com/?q=15.9213385162948,-96.798111457672206", "🔗 Ver Mapa")</f>
        <v>🔗 Ver Mapa</v>
      </c>
    </row>
    <row r="337" spans="1:12">
      <c r="A337" s="6" t="s">
        <v>2</v>
      </c>
      <c r="B337" s="6" t="s">
        <v>4</v>
      </c>
      <c r="C337" s="6" t="s">
        <v>168</v>
      </c>
      <c r="D337" s="6" t="s">
        <v>10</v>
      </c>
      <c r="E337" s="6" t="s">
        <v>36</v>
      </c>
      <c r="F337" s="6" t="s">
        <v>37</v>
      </c>
      <c r="G337" s="6" t="s">
        <v>169</v>
      </c>
      <c r="H337" s="6" t="s">
        <v>170</v>
      </c>
      <c r="I337" s="6" t="s">
        <v>22</v>
      </c>
      <c r="J337" s="6">
        <v>15.925159051273</v>
      </c>
      <c r="K337" s="6">
        <v>-96.798968364418</v>
      </c>
      <c r="L337" s="6" t="str">
        <f>HYPERLINK("https://maps.google.com/?q=15.9251590512728,-96.798968364418101", "🔗 Ver Mapa")</f>
        <v>🔗 Ver Mapa</v>
      </c>
    </row>
    <row r="338" spans="1:12">
      <c r="A338" s="7" t="s">
        <v>2</v>
      </c>
      <c r="B338" s="7" t="s">
        <v>4</v>
      </c>
      <c r="C338" s="7" t="s">
        <v>168</v>
      </c>
      <c r="D338" s="7" t="s">
        <v>10</v>
      </c>
      <c r="E338" s="7" t="s">
        <v>36</v>
      </c>
      <c r="F338" s="7" t="s">
        <v>37</v>
      </c>
      <c r="G338" s="7" t="s">
        <v>169</v>
      </c>
      <c r="H338" s="7" t="s">
        <v>170</v>
      </c>
      <c r="I338" s="7" t="s">
        <v>22</v>
      </c>
      <c r="J338" s="7">
        <v>15.925886241756</v>
      </c>
      <c r="K338" s="7">
        <v>-96.801694342715</v>
      </c>
      <c r="L338" s="7" t="str">
        <f>HYPERLINK("https://maps.google.com/?q=15.9258862417556,-96.801694342715194", "🔗 Ver Mapa")</f>
        <v>🔗 Ver Mapa</v>
      </c>
    </row>
    <row r="339" spans="1:12">
      <c r="A339" s="6" t="s">
        <v>2</v>
      </c>
      <c r="B339" s="6" t="s">
        <v>4</v>
      </c>
      <c r="C339" s="6" t="s">
        <v>168</v>
      </c>
      <c r="D339" s="6" t="s">
        <v>10</v>
      </c>
      <c r="E339" s="6" t="s">
        <v>36</v>
      </c>
      <c r="F339" s="6" t="s">
        <v>37</v>
      </c>
      <c r="G339" s="6" t="s">
        <v>169</v>
      </c>
      <c r="H339" s="6" t="s">
        <v>170</v>
      </c>
      <c r="I339" s="6" t="s">
        <v>22</v>
      </c>
      <c r="J339" s="6">
        <v>15.926583039773</v>
      </c>
      <c r="K339" s="6">
        <v>-96.802528449631</v>
      </c>
      <c r="L339" s="6" t="str">
        <f>HYPERLINK("https://maps.google.com/?q=15.9265830397731,-96.802528449630501", "🔗 Ver Mapa")</f>
        <v>🔗 Ver Mapa</v>
      </c>
    </row>
    <row r="340" spans="1:12">
      <c r="A340" s="7" t="s">
        <v>2</v>
      </c>
      <c r="B340" s="7" t="s">
        <v>4</v>
      </c>
      <c r="C340" s="7" t="s">
        <v>168</v>
      </c>
      <c r="D340" s="7" t="s">
        <v>10</v>
      </c>
      <c r="E340" s="7" t="s">
        <v>36</v>
      </c>
      <c r="F340" s="7" t="s">
        <v>37</v>
      </c>
      <c r="G340" s="7" t="s">
        <v>169</v>
      </c>
      <c r="H340" s="7" t="s">
        <v>170</v>
      </c>
      <c r="I340" s="7" t="s">
        <v>22</v>
      </c>
      <c r="J340" s="7">
        <v>15.926683155905</v>
      </c>
      <c r="K340" s="7">
        <v>-96.801017449073</v>
      </c>
      <c r="L340" s="7" t="str">
        <f>HYPERLINK("https://maps.google.com/?q=15.9266831559045,-96.801017449073498", "🔗 Ver Mapa")</f>
        <v>🔗 Ver Mapa</v>
      </c>
    </row>
    <row r="341" spans="1:12">
      <c r="A341" s="6" t="s">
        <v>2</v>
      </c>
      <c r="B341" s="6" t="s">
        <v>4</v>
      </c>
      <c r="C341" s="6" t="s">
        <v>168</v>
      </c>
      <c r="D341" s="6" t="s">
        <v>10</v>
      </c>
      <c r="E341" s="6" t="s">
        <v>36</v>
      </c>
      <c r="F341" s="6" t="s">
        <v>37</v>
      </c>
      <c r="G341" s="6" t="s">
        <v>169</v>
      </c>
      <c r="H341" s="6" t="s">
        <v>170</v>
      </c>
      <c r="I341" s="6" t="s">
        <v>22</v>
      </c>
      <c r="J341" s="6">
        <v>15.926697843081</v>
      </c>
      <c r="K341" s="6">
        <v>-96.801775966251</v>
      </c>
      <c r="L341" s="6" t="str">
        <f>HYPERLINK("https://maps.google.com/?q=15.9266978430811,-96.801775966251498", "🔗 Ver Mapa")</f>
        <v>🔗 Ver Mapa</v>
      </c>
    </row>
    <row r="342" spans="1:12">
      <c r="A342" s="7" t="s">
        <v>2</v>
      </c>
      <c r="B342" s="7" t="s">
        <v>4</v>
      </c>
      <c r="C342" s="7" t="s">
        <v>168</v>
      </c>
      <c r="D342" s="7" t="s">
        <v>10</v>
      </c>
      <c r="E342" s="7" t="s">
        <v>36</v>
      </c>
      <c r="F342" s="7" t="s">
        <v>37</v>
      </c>
      <c r="G342" s="7" t="s">
        <v>169</v>
      </c>
      <c r="H342" s="7" t="s">
        <v>170</v>
      </c>
      <c r="I342" s="7" t="s">
        <v>22</v>
      </c>
      <c r="J342" s="7">
        <v>15.926862362111</v>
      </c>
      <c r="K342" s="7">
        <v>-96.805027550944</v>
      </c>
      <c r="L342" s="7" t="str">
        <f>HYPERLINK("https://maps.google.com/?q=15.9268623621114,-96.805027550944104", "🔗 Ver Mapa")</f>
        <v>🔗 Ver Mapa</v>
      </c>
    </row>
    <row r="343" spans="1:12">
      <c r="A343" s="6" t="s">
        <v>2</v>
      </c>
      <c r="B343" s="6" t="s">
        <v>4</v>
      </c>
      <c r="C343" s="6" t="s">
        <v>168</v>
      </c>
      <c r="D343" s="6" t="s">
        <v>10</v>
      </c>
      <c r="E343" s="6" t="s">
        <v>36</v>
      </c>
      <c r="F343" s="6" t="s">
        <v>37</v>
      </c>
      <c r="G343" s="6" t="s">
        <v>169</v>
      </c>
      <c r="H343" s="6" t="s">
        <v>170</v>
      </c>
      <c r="I343" s="6" t="s">
        <v>22</v>
      </c>
      <c r="J343" s="6">
        <v>15.926997125486</v>
      </c>
      <c r="K343" s="6">
        <v>-96.799984763925</v>
      </c>
      <c r="L343" s="6" t="str">
        <f>HYPERLINK("https://maps.google.com/?q=15.9269971254864,-96.799984763925195", "🔗 Ver Mapa")</f>
        <v>🔗 Ver Mapa</v>
      </c>
    </row>
    <row r="344" spans="1:12">
      <c r="A344" s="7" t="s">
        <v>2</v>
      </c>
      <c r="B344" s="7" t="s">
        <v>4</v>
      </c>
      <c r="C344" s="7" t="s">
        <v>168</v>
      </c>
      <c r="D344" s="7" t="s">
        <v>10</v>
      </c>
      <c r="E344" s="7" t="s">
        <v>36</v>
      </c>
      <c r="F344" s="7" t="s">
        <v>37</v>
      </c>
      <c r="G344" s="7" t="s">
        <v>169</v>
      </c>
      <c r="H344" s="7" t="s">
        <v>170</v>
      </c>
      <c r="I344" s="7" t="s">
        <v>22</v>
      </c>
      <c r="J344" s="7">
        <v>15.927558256888</v>
      </c>
      <c r="K344" s="7">
        <v>-96.806688508877</v>
      </c>
      <c r="L344" s="7" t="str">
        <f>HYPERLINK("https://maps.google.com/?q=15.9275582568885,-96.806688508876803", "🔗 Ver Mapa")</f>
        <v>🔗 Ver Mapa</v>
      </c>
    </row>
    <row r="345" spans="1:12">
      <c r="A345" s="6" t="s">
        <v>2</v>
      </c>
      <c r="B345" s="6" t="s">
        <v>4</v>
      </c>
      <c r="C345" s="6" t="s">
        <v>168</v>
      </c>
      <c r="D345" s="6" t="s">
        <v>10</v>
      </c>
      <c r="E345" s="6" t="s">
        <v>36</v>
      </c>
      <c r="F345" s="6" t="s">
        <v>37</v>
      </c>
      <c r="G345" s="6" t="s">
        <v>169</v>
      </c>
      <c r="H345" s="6" t="s">
        <v>170</v>
      </c>
      <c r="I345" s="6" t="s">
        <v>22</v>
      </c>
      <c r="J345" s="6">
        <v>15.92771968024</v>
      </c>
      <c r="K345" s="6">
        <v>-96.801619240026</v>
      </c>
      <c r="L345" s="6" t="str">
        <f>HYPERLINK("https://maps.google.com/?q=15.9277196802399,-96.801619240025602", "🔗 Ver Mapa")</f>
        <v>🔗 Ver Mapa</v>
      </c>
    </row>
    <row r="346" spans="1:12">
      <c r="A346" s="7" t="s">
        <v>2</v>
      </c>
      <c r="B346" s="7" t="s">
        <v>4</v>
      </c>
      <c r="C346" s="7" t="s">
        <v>168</v>
      </c>
      <c r="D346" s="7" t="s">
        <v>10</v>
      </c>
      <c r="E346" s="7" t="s">
        <v>36</v>
      </c>
      <c r="F346" s="7" t="s">
        <v>37</v>
      </c>
      <c r="G346" s="7" t="s">
        <v>169</v>
      </c>
      <c r="H346" s="7" t="s">
        <v>170</v>
      </c>
      <c r="I346" s="7" t="s">
        <v>22</v>
      </c>
      <c r="J346" s="7">
        <v>15.927837510821</v>
      </c>
      <c r="K346" s="7">
        <v>-96.806652483024</v>
      </c>
      <c r="L346" s="7" t="str">
        <f>HYPERLINK("https://maps.google.com/?q=15.9278375108211,-96.806652483024294", "🔗 Ver Mapa")</f>
        <v>🔗 Ver Mapa</v>
      </c>
    </row>
    <row r="347" spans="1:12">
      <c r="A347" s="6" t="s">
        <v>2</v>
      </c>
      <c r="B347" s="6" t="s">
        <v>4</v>
      </c>
      <c r="C347" s="6" t="s">
        <v>168</v>
      </c>
      <c r="D347" s="6" t="s">
        <v>10</v>
      </c>
      <c r="E347" s="6" t="s">
        <v>36</v>
      </c>
      <c r="F347" s="6" t="s">
        <v>37</v>
      </c>
      <c r="G347" s="6" t="s">
        <v>169</v>
      </c>
      <c r="H347" s="6" t="s">
        <v>170</v>
      </c>
      <c r="I347" s="6" t="s">
        <v>22</v>
      </c>
      <c r="J347" s="6">
        <v>15.927975499787</v>
      </c>
      <c r="K347" s="6">
        <v>-96.806734290399</v>
      </c>
      <c r="L347" s="6" t="str">
        <f>HYPERLINK("https://maps.google.com/?q=15.9279754997868,-96.806734290399206", "🔗 Ver Mapa")</f>
        <v>🔗 Ver Mapa</v>
      </c>
    </row>
    <row r="348" spans="1:12">
      <c r="A348" s="7" t="s">
        <v>2</v>
      </c>
      <c r="B348" s="7" t="s">
        <v>4</v>
      </c>
      <c r="C348" s="7" t="s">
        <v>168</v>
      </c>
      <c r="D348" s="7" t="s">
        <v>10</v>
      </c>
      <c r="E348" s="7" t="s">
        <v>36</v>
      </c>
      <c r="F348" s="7" t="s">
        <v>37</v>
      </c>
      <c r="G348" s="7" t="s">
        <v>169</v>
      </c>
      <c r="H348" s="7" t="s">
        <v>170</v>
      </c>
      <c r="I348" s="7" t="s">
        <v>22</v>
      </c>
      <c r="J348" s="7">
        <v>15.928081297766</v>
      </c>
      <c r="K348" s="7">
        <v>-96.806569996365</v>
      </c>
      <c r="L348" s="7" t="str">
        <f>HYPERLINK("https://maps.google.com/?q=15.9280812977657,-96.806569996364701", "🔗 Ver Mapa")</f>
        <v>🔗 Ver Mapa</v>
      </c>
    </row>
    <row r="349" spans="1:12">
      <c r="A349" s="6" t="s">
        <v>2</v>
      </c>
      <c r="B349" s="6" t="s">
        <v>4</v>
      </c>
      <c r="C349" s="6" t="s">
        <v>168</v>
      </c>
      <c r="D349" s="6" t="s">
        <v>10</v>
      </c>
      <c r="E349" s="6" t="s">
        <v>36</v>
      </c>
      <c r="F349" s="6" t="s">
        <v>37</v>
      </c>
      <c r="G349" s="6" t="s">
        <v>169</v>
      </c>
      <c r="H349" s="6" t="s">
        <v>170</v>
      </c>
      <c r="I349" s="6" t="s">
        <v>22</v>
      </c>
      <c r="J349" s="6">
        <v>15.930121669625</v>
      </c>
      <c r="K349" s="6">
        <v>-96.813352081597</v>
      </c>
      <c r="L349" s="6" t="str">
        <f>HYPERLINK("https://maps.google.com/?q=15.9301216696253,-96.813352081597401", "🔗 Ver Mapa")</f>
        <v>🔗 Ver Mapa</v>
      </c>
    </row>
    <row r="350" spans="1:12">
      <c r="A350" s="7" t="s">
        <v>2</v>
      </c>
      <c r="B350" s="7" t="s">
        <v>4</v>
      </c>
      <c r="C350" s="7" t="s">
        <v>168</v>
      </c>
      <c r="D350" s="7" t="s">
        <v>10</v>
      </c>
      <c r="E350" s="7" t="s">
        <v>36</v>
      </c>
      <c r="F350" s="7" t="s">
        <v>37</v>
      </c>
      <c r="G350" s="7" t="s">
        <v>169</v>
      </c>
      <c r="H350" s="7" t="s">
        <v>170</v>
      </c>
      <c r="I350" s="7" t="s">
        <v>22</v>
      </c>
      <c r="J350" s="7">
        <v>15.930227192826</v>
      </c>
      <c r="K350" s="7">
        <v>-96.814377286346</v>
      </c>
      <c r="L350" s="7" t="str">
        <f>HYPERLINK("https://maps.google.com/?q=15.9302271928258,-96.8143772863463", "🔗 Ver Mapa")</f>
        <v>🔗 Ver Mapa</v>
      </c>
    </row>
    <row r="351" spans="1:12">
      <c r="A351" s="6" t="s">
        <v>2</v>
      </c>
      <c r="B351" s="6" t="s">
        <v>4</v>
      </c>
      <c r="C351" s="6" t="s">
        <v>168</v>
      </c>
      <c r="D351" s="6" t="s">
        <v>10</v>
      </c>
      <c r="E351" s="6" t="s">
        <v>36</v>
      </c>
      <c r="F351" s="6" t="s">
        <v>37</v>
      </c>
      <c r="G351" s="6" t="s">
        <v>169</v>
      </c>
      <c r="H351" s="6" t="s">
        <v>170</v>
      </c>
      <c r="I351" s="6" t="s">
        <v>22</v>
      </c>
      <c r="J351" s="6">
        <v>15.932194193392</v>
      </c>
      <c r="K351" s="6">
        <v>-96.821509998672</v>
      </c>
      <c r="L351" s="6" t="str">
        <f>HYPERLINK("https://maps.google.com/?q=15.9321941933921,-96.821509998672497", "🔗 Ver Mapa")</f>
        <v>🔗 Ver Mapa</v>
      </c>
    </row>
    <row r="352" spans="1:12">
      <c r="A352" s="7" t="s">
        <v>2</v>
      </c>
      <c r="B352" s="7" t="s">
        <v>4</v>
      </c>
      <c r="C352" s="7" t="s">
        <v>168</v>
      </c>
      <c r="D352" s="7" t="s">
        <v>10</v>
      </c>
      <c r="E352" s="7" t="s">
        <v>36</v>
      </c>
      <c r="F352" s="7" t="s">
        <v>37</v>
      </c>
      <c r="G352" s="7" t="s">
        <v>169</v>
      </c>
      <c r="H352" s="7" t="s">
        <v>170</v>
      </c>
      <c r="I352" s="7" t="s">
        <v>22</v>
      </c>
      <c r="J352" s="7">
        <v>15.93305525652</v>
      </c>
      <c r="K352" s="7">
        <v>-96.821523317791</v>
      </c>
      <c r="L352" s="7" t="str">
        <f>HYPERLINK("https://maps.google.com/?q=15.9330552565197,-96.821523317790906", "🔗 Ver Mapa")</f>
        <v>🔗 Ver Mapa</v>
      </c>
    </row>
    <row r="353" spans="1:12">
      <c r="A353" s="6" t="s">
        <v>45</v>
      </c>
      <c r="B353" s="6" t="s">
        <v>46</v>
      </c>
      <c r="C353" s="6" t="s">
        <v>171</v>
      </c>
      <c r="D353" s="6" t="s">
        <v>48</v>
      </c>
      <c r="E353" s="6" t="s">
        <v>12</v>
      </c>
      <c r="F353" s="6" t="s">
        <v>148</v>
      </c>
      <c r="G353" s="6" t="s">
        <v>172</v>
      </c>
      <c r="H353" s="6" t="s">
        <v>173</v>
      </c>
      <c r="I353" s="6" t="s">
        <v>22</v>
      </c>
      <c r="J353" s="6">
        <v>16.342219224746</v>
      </c>
      <c r="K353" s="6">
        <v>-96.719107613933</v>
      </c>
      <c r="L353" s="6" t="str">
        <f>HYPERLINK("https://maps.google.com/?q=16.342219224745815,-96.71910761393251", "🔗 Ver Mapa")</f>
        <v>🔗 Ver Mapa</v>
      </c>
    </row>
    <row r="354" spans="1:12">
      <c r="A354" s="7" t="s">
        <v>45</v>
      </c>
      <c r="B354" s="7" t="s">
        <v>46</v>
      </c>
      <c r="C354" s="7" t="s">
        <v>174</v>
      </c>
      <c r="D354" s="7" t="s">
        <v>48</v>
      </c>
      <c r="E354" s="7" t="s">
        <v>12</v>
      </c>
      <c r="F354" s="7" t="s">
        <v>148</v>
      </c>
      <c r="G354" s="7" t="s">
        <v>172</v>
      </c>
      <c r="H354" s="7" t="s">
        <v>173</v>
      </c>
      <c r="I354" s="7" t="s">
        <v>22</v>
      </c>
      <c r="J354" s="7">
        <v>16.342316324299</v>
      </c>
      <c r="K354" s="7">
        <v>-96.715134192685</v>
      </c>
      <c r="L354" s="7" t="str">
        <f>HYPERLINK("https://maps.google.com/?q=16.342316324299,-96.7151341926854", "🔗 Ver Mapa")</f>
        <v>🔗 Ver Mapa</v>
      </c>
    </row>
    <row r="355" spans="1:12">
      <c r="A355" s="6" t="s">
        <v>58</v>
      </c>
      <c r="B355" s="6" t="s">
        <v>59</v>
      </c>
      <c r="C355" s="6" t="s">
        <v>175</v>
      </c>
      <c r="D355" s="6" t="s">
        <v>61</v>
      </c>
      <c r="E355" s="6" t="s">
        <v>36</v>
      </c>
      <c r="F355" s="6" t="s">
        <v>37</v>
      </c>
      <c r="G355" s="6" t="s">
        <v>128</v>
      </c>
      <c r="H355" s="6" t="s">
        <v>129</v>
      </c>
      <c r="I355" s="6" t="s">
        <v>22</v>
      </c>
      <c r="J355" s="6">
        <v>16.0767</v>
      </c>
      <c r="K355" s="6">
        <v>-96.7919</v>
      </c>
      <c r="L355" s="6" t="str">
        <f>HYPERLINK("https://maps.google.com/?q=16.0767,-96.791899999999998", "🔗 Ver Mapa")</f>
        <v>🔗 Ver Mapa</v>
      </c>
    </row>
    <row r="356" spans="1:12">
      <c r="A356" s="7" t="s">
        <v>58</v>
      </c>
      <c r="B356" s="7" t="s">
        <v>59</v>
      </c>
      <c r="C356" s="7" t="s">
        <v>175</v>
      </c>
      <c r="D356" s="7" t="s">
        <v>61</v>
      </c>
      <c r="E356" s="7" t="s">
        <v>36</v>
      </c>
      <c r="F356" s="7" t="s">
        <v>37</v>
      </c>
      <c r="G356" s="7" t="s">
        <v>128</v>
      </c>
      <c r="H356" s="7" t="s">
        <v>129</v>
      </c>
      <c r="I356" s="7" t="s">
        <v>22</v>
      </c>
      <c r="J356" s="7">
        <v>16.0768</v>
      </c>
      <c r="K356" s="7">
        <v>-96.7921</v>
      </c>
      <c r="L356" s="7" t="str">
        <f>HYPERLINK("https://maps.google.com/?q=16.0768,-96.792100000000005", "🔗 Ver Mapa")</f>
        <v>🔗 Ver Mapa</v>
      </c>
    </row>
    <row r="357" spans="1:12">
      <c r="A357" s="6" t="s">
        <v>58</v>
      </c>
      <c r="B357" s="6" t="s">
        <v>59</v>
      </c>
      <c r="C357" s="6" t="s">
        <v>175</v>
      </c>
      <c r="D357" s="6" t="s">
        <v>61</v>
      </c>
      <c r="E357" s="6" t="s">
        <v>36</v>
      </c>
      <c r="F357" s="6" t="s">
        <v>37</v>
      </c>
      <c r="G357" s="6" t="s">
        <v>128</v>
      </c>
      <c r="H357" s="6" t="s">
        <v>129</v>
      </c>
      <c r="I357" s="6" t="s">
        <v>22</v>
      </c>
      <c r="J357" s="6">
        <v>16.0769</v>
      </c>
      <c r="K357" s="6">
        <v>-96.7938</v>
      </c>
      <c r="L357" s="6" t="str">
        <f>HYPERLINK("https://maps.google.com/?q=16.0769,-96.793800000000005", "🔗 Ver Mapa")</f>
        <v>🔗 Ver Mapa</v>
      </c>
    </row>
    <row r="358" spans="1:12">
      <c r="A358" s="7" t="s">
        <v>58</v>
      </c>
      <c r="B358" s="7" t="s">
        <v>59</v>
      </c>
      <c r="C358" s="7" t="s">
        <v>175</v>
      </c>
      <c r="D358" s="7" t="s">
        <v>61</v>
      </c>
      <c r="E358" s="7" t="s">
        <v>36</v>
      </c>
      <c r="F358" s="7" t="s">
        <v>37</v>
      </c>
      <c r="G358" s="7" t="s">
        <v>128</v>
      </c>
      <c r="H358" s="7" t="s">
        <v>129</v>
      </c>
      <c r="I358" s="7" t="s">
        <v>22</v>
      </c>
      <c r="J358" s="7">
        <v>16.0772</v>
      </c>
      <c r="K358" s="7">
        <v>-96.7922</v>
      </c>
      <c r="L358" s="7" t="str">
        <f>HYPERLINK("https://maps.google.com/?q=16.0772,-96.792199999999994", "🔗 Ver Mapa")</f>
        <v>🔗 Ver Mapa</v>
      </c>
    </row>
    <row r="359" spans="1:12">
      <c r="A359" s="6" t="s">
        <v>58</v>
      </c>
      <c r="B359" s="6" t="s">
        <v>59</v>
      </c>
      <c r="C359" s="6" t="s">
        <v>175</v>
      </c>
      <c r="D359" s="6" t="s">
        <v>61</v>
      </c>
      <c r="E359" s="6" t="s">
        <v>36</v>
      </c>
      <c r="F359" s="6" t="s">
        <v>37</v>
      </c>
      <c r="G359" s="6" t="s">
        <v>128</v>
      </c>
      <c r="H359" s="6" t="s">
        <v>129</v>
      </c>
      <c r="I359" s="6" t="s">
        <v>22</v>
      </c>
      <c r="J359" s="6">
        <v>16.0772</v>
      </c>
      <c r="K359" s="6">
        <v>-96.7942</v>
      </c>
      <c r="L359" s="6" t="str">
        <f>HYPERLINK("https://maps.google.com/?q=16.0772,-96.794200000000004", "🔗 Ver Mapa")</f>
        <v>🔗 Ver Mapa</v>
      </c>
    </row>
    <row r="360" spans="1:12">
      <c r="A360" s="7" t="s">
        <v>58</v>
      </c>
      <c r="B360" s="7" t="s">
        <v>59</v>
      </c>
      <c r="C360" s="7" t="s">
        <v>175</v>
      </c>
      <c r="D360" s="7" t="s">
        <v>61</v>
      </c>
      <c r="E360" s="7" t="s">
        <v>36</v>
      </c>
      <c r="F360" s="7" t="s">
        <v>37</v>
      </c>
      <c r="G360" s="7" t="s">
        <v>128</v>
      </c>
      <c r="H360" s="7" t="s">
        <v>129</v>
      </c>
      <c r="I360" s="7" t="s">
        <v>22</v>
      </c>
      <c r="J360" s="7">
        <v>16.0772</v>
      </c>
      <c r="K360" s="7">
        <v>-96.7947</v>
      </c>
      <c r="L360" s="7" t="str">
        <f>HYPERLINK("https://maps.google.com/?q=16.0772,-96.794700000000006", "🔗 Ver Mapa")</f>
        <v>🔗 Ver Mapa</v>
      </c>
    </row>
    <row r="361" spans="1:12">
      <c r="A361" s="6" t="s">
        <v>58</v>
      </c>
      <c r="B361" s="6" t="s">
        <v>59</v>
      </c>
      <c r="C361" s="6" t="s">
        <v>175</v>
      </c>
      <c r="D361" s="6" t="s">
        <v>61</v>
      </c>
      <c r="E361" s="6" t="s">
        <v>36</v>
      </c>
      <c r="F361" s="6" t="s">
        <v>37</v>
      </c>
      <c r="G361" s="6" t="s">
        <v>128</v>
      </c>
      <c r="H361" s="6" t="s">
        <v>129</v>
      </c>
      <c r="I361" s="6" t="s">
        <v>22</v>
      </c>
      <c r="J361" s="6">
        <v>16.0775</v>
      </c>
      <c r="K361" s="6">
        <v>-96.7921</v>
      </c>
      <c r="L361" s="6" t="str">
        <f>HYPERLINK("https://maps.google.com/?q=16.0775,-96.792100000000005", "🔗 Ver Mapa")</f>
        <v>🔗 Ver Mapa</v>
      </c>
    </row>
    <row r="362" spans="1:12">
      <c r="A362" s="7" t="s">
        <v>58</v>
      </c>
      <c r="B362" s="7" t="s">
        <v>59</v>
      </c>
      <c r="C362" s="7" t="s">
        <v>175</v>
      </c>
      <c r="D362" s="7" t="s">
        <v>61</v>
      </c>
      <c r="E362" s="7" t="s">
        <v>36</v>
      </c>
      <c r="F362" s="7" t="s">
        <v>37</v>
      </c>
      <c r="G362" s="7" t="s">
        <v>128</v>
      </c>
      <c r="H362" s="7" t="s">
        <v>129</v>
      </c>
      <c r="I362" s="7" t="s">
        <v>22</v>
      </c>
      <c r="J362" s="7">
        <v>16.0775</v>
      </c>
      <c r="K362" s="7">
        <v>-96.7947</v>
      </c>
      <c r="L362" s="7" t="str">
        <f>HYPERLINK("https://maps.google.com/?q=16.0775,-96.794700000000006", "🔗 Ver Mapa")</f>
        <v>🔗 Ver Mapa</v>
      </c>
    </row>
    <row r="363" spans="1:12">
      <c r="A363" s="6" t="s">
        <v>58</v>
      </c>
      <c r="B363" s="6" t="s">
        <v>59</v>
      </c>
      <c r="C363" s="6" t="s">
        <v>175</v>
      </c>
      <c r="D363" s="6" t="s">
        <v>61</v>
      </c>
      <c r="E363" s="6" t="s">
        <v>36</v>
      </c>
      <c r="F363" s="6" t="s">
        <v>37</v>
      </c>
      <c r="G363" s="6" t="s">
        <v>128</v>
      </c>
      <c r="H363" s="6" t="s">
        <v>129</v>
      </c>
      <c r="I363" s="6" t="s">
        <v>22</v>
      </c>
      <c r="J363" s="6">
        <v>16.0776</v>
      </c>
      <c r="K363" s="6">
        <v>-96.7923</v>
      </c>
      <c r="L363" s="6" t="str">
        <f>HYPERLINK("https://maps.google.com/?q=16.0776,-96.792299999999997", "🔗 Ver Mapa")</f>
        <v>🔗 Ver Mapa</v>
      </c>
    </row>
    <row r="364" spans="1:12">
      <c r="A364" s="7" t="s">
        <v>58</v>
      </c>
      <c r="B364" s="7" t="s">
        <v>59</v>
      </c>
      <c r="C364" s="7" t="s">
        <v>175</v>
      </c>
      <c r="D364" s="7" t="s">
        <v>61</v>
      </c>
      <c r="E364" s="7" t="s">
        <v>36</v>
      </c>
      <c r="F364" s="7" t="s">
        <v>37</v>
      </c>
      <c r="G364" s="7" t="s">
        <v>128</v>
      </c>
      <c r="H364" s="7" t="s">
        <v>129</v>
      </c>
      <c r="I364" s="7" t="s">
        <v>22</v>
      </c>
      <c r="J364" s="7">
        <v>16.0776</v>
      </c>
      <c r="K364" s="7">
        <v>-96.7925</v>
      </c>
      <c r="L364" s="7" t="str">
        <f>HYPERLINK("https://maps.google.com/?q=16.0776,-96.792500000000004", "🔗 Ver Mapa")</f>
        <v>🔗 Ver Mapa</v>
      </c>
    </row>
    <row r="365" spans="1:12">
      <c r="A365" s="6" t="s">
        <v>58</v>
      </c>
      <c r="B365" s="6" t="s">
        <v>59</v>
      </c>
      <c r="C365" s="6" t="s">
        <v>175</v>
      </c>
      <c r="D365" s="6" t="s">
        <v>61</v>
      </c>
      <c r="E365" s="6" t="s">
        <v>36</v>
      </c>
      <c r="F365" s="6" t="s">
        <v>37</v>
      </c>
      <c r="G365" s="6" t="s">
        <v>128</v>
      </c>
      <c r="H365" s="6" t="s">
        <v>129</v>
      </c>
      <c r="I365" s="6" t="s">
        <v>22</v>
      </c>
      <c r="J365" s="6">
        <v>16.0776</v>
      </c>
      <c r="K365" s="6">
        <v>-96.7945</v>
      </c>
      <c r="L365" s="6" t="str">
        <f>HYPERLINK("https://maps.google.com/?q=16.0776,-96.794499999999999", "🔗 Ver Mapa")</f>
        <v>🔗 Ver Mapa</v>
      </c>
    </row>
    <row r="366" spans="1:12">
      <c r="A366" s="7" t="s">
        <v>58</v>
      </c>
      <c r="B366" s="7" t="s">
        <v>59</v>
      </c>
      <c r="C366" s="7" t="s">
        <v>175</v>
      </c>
      <c r="D366" s="7" t="s">
        <v>61</v>
      </c>
      <c r="E366" s="7" t="s">
        <v>36</v>
      </c>
      <c r="F366" s="7" t="s">
        <v>37</v>
      </c>
      <c r="G366" s="7" t="s">
        <v>128</v>
      </c>
      <c r="H366" s="7" t="s">
        <v>129</v>
      </c>
      <c r="I366" s="7" t="s">
        <v>22</v>
      </c>
      <c r="J366" s="7">
        <v>16.0777</v>
      </c>
      <c r="K366" s="7">
        <v>-96.7939</v>
      </c>
      <c r="L366" s="7" t="str">
        <f>HYPERLINK("https://maps.google.com/?q=16.0777,-96.793899999999994", "🔗 Ver Mapa")</f>
        <v>🔗 Ver Mapa</v>
      </c>
    </row>
    <row r="367" spans="1:12">
      <c r="A367" s="6" t="s">
        <v>58</v>
      </c>
      <c r="B367" s="6" t="s">
        <v>59</v>
      </c>
      <c r="C367" s="6" t="s">
        <v>175</v>
      </c>
      <c r="D367" s="6" t="s">
        <v>61</v>
      </c>
      <c r="E367" s="6" t="s">
        <v>36</v>
      </c>
      <c r="F367" s="6" t="s">
        <v>37</v>
      </c>
      <c r="G367" s="6" t="s">
        <v>128</v>
      </c>
      <c r="H367" s="6" t="s">
        <v>129</v>
      </c>
      <c r="I367" s="6" t="s">
        <v>22</v>
      </c>
      <c r="J367" s="6">
        <v>16.0778</v>
      </c>
      <c r="K367" s="6">
        <v>-96.7935</v>
      </c>
      <c r="L367" s="6" t="str">
        <f>HYPERLINK("https://maps.google.com/?q=16.0778,-96.793499999999995", "🔗 Ver Mapa")</f>
        <v>🔗 Ver Mapa</v>
      </c>
    </row>
    <row r="368" spans="1:12">
      <c r="A368" s="7" t="s">
        <v>58</v>
      </c>
      <c r="B368" s="7" t="s">
        <v>59</v>
      </c>
      <c r="C368" s="7" t="s">
        <v>175</v>
      </c>
      <c r="D368" s="7" t="s">
        <v>61</v>
      </c>
      <c r="E368" s="7" t="s">
        <v>36</v>
      </c>
      <c r="F368" s="7" t="s">
        <v>37</v>
      </c>
      <c r="G368" s="7" t="s">
        <v>128</v>
      </c>
      <c r="H368" s="7" t="s">
        <v>129</v>
      </c>
      <c r="I368" s="7" t="s">
        <v>22</v>
      </c>
      <c r="J368" s="7">
        <v>16.0778</v>
      </c>
      <c r="K368" s="7">
        <v>-96.7941</v>
      </c>
      <c r="L368" s="7" t="str">
        <f>HYPERLINK("https://maps.google.com/?q=16.0778,-96.7941", "🔗 Ver Mapa")</f>
        <v>🔗 Ver Mapa</v>
      </c>
    </row>
    <row r="369" spans="1:12">
      <c r="A369" s="6" t="s">
        <v>58</v>
      </c>
      <c r="B369" s="6" t="s">
        <v>59</v>
      </c>
      <c r="C369" s="6" t="s">
        <v>175</v>
      </c>
      <c r="D369" s="6" t="s">
        <v>61</v>
      </c>
      <c r="E369" s="6" t="s">
        <v>36</v>
      </c>
      <c r="F369" s="6" t="s">
        <v>37</v>
      </c>
      <c r="G369" s="6" t="s">
        <v>128</v>
      </c>
      <c r="H369" s="6" t="s">
        <v>129</v>
      </c>
      <c r="I369" s="6" t="s">
        <v>22</v>
      </c>
      <c r="J369" s="6">
        <v>16.078</v>
      </c>
      <c r="K369" s="6">
        <v>-96.7925</v>
      </c>
      <c r="L369" s="6" t="str">
        <f>HYPERLINK("https://maps.google.com/?q=16.078,-96.792500000000004", "🔗 Ver Mapa")</f>
        <v>🔗 Ver Mapa</v>
      </c>
    </row>
    <row r="370" spans="1:12">
      <c r="A370" s="7" t="s">
        <v>58</v>
      </c>
      <c r="B370" s="7" t="s">
        <v>59</v>
      </c>
      <c r="C370" s="7" t="s">
        <v>175</v>
      </c>
      <c r="D370" s="7" t="s">
        <v>61</v>
      </c>
      <c r="E370" s="7" t="s">
        <v>36</v>
      </c>
      <c r="F370" s="7" t="s">
        <v>37</v>
      </c>
      <c r="G370" s="7" t="s">
        <v>128</v>
      </c>
      <c r="H370" s="7" t="s">
        <v>129</v>
      </c>
      <c r="I370" s="7" t="s">
        <v>22</v>
      </c>
      <c r="J370" s="7">
        <v>16.0781</v>
      </c>
      <c r="K370" s="7">
        <v>-96.7932</v>
      </c>
      <c r="L370" s="7" t="str">
        <f>HYPERLINK("https://maps.google.com/?q=16.0781,-96.793199999999999", "🔗 Ver Mapa")</f>
        <v>🔗 Ver Mapa</v>
      </c>
    </row>
    <row r="371" spans="1:12">
      <c r="A371" s="6" t="s">
        <v>58</v>
      </c>
      <c r="B371" s="6" t="s">
        <v>59</v>
      </c>
      <c r="C371" s="6" t="s">
        <v>175</v>
      </c>
      <c r="D371" s="6" t="s">
        <v>61</v>
      </c>
      <c r="E371" s="6" t="s">
        <v>36</v>
      </c>
      <c r="F371" s="6" t="s">
        <v>37</v>
      </c>
      <c r="G371" s="6" t="s">
        <v>128</v>
      </c>
      <c r="H371" s="6" t="s">
        <v>129</v>
      </c>
      <c r="I371" s="6" t="s">
        <v>22</v>
      </c>
      <c r="J371" s="6">
        <v>16.0783</v>
      </c>
      <c r="K371" s="6">
        <v>-96.7922</v>
      </c>
      <c r="L371" s="6" t="str">
        <f>HYPERLINK("https://maps.google.com/?q=16.0783,-96.792199999999994", "🔗 Ver Mapa")</f>
        <v>🔗 Ver Mapa</v>
      </c>
    </row>
    <row r="372" spans="1:12">
      <c r="A372" s="7" t="s">
        <v>58</v>
      </c>
      <c r="B372" s="7" t="s">
        <v>59</v>
      </c>
      <c r="C372" s="7" t="s">
        <v>175</v>
      </c>
      <c r="D372" s="7" t="s">
        <v>61</v>
      </c>
      <c r="E372" s="7" t="s">
        <v>36</v>
      </c>
      <c r="F372" s="7" t="s">
        <v>37</v>
      </c>
      <c r="G372" s="7" t="s">
        <v>128</v>
      </c>
      <c r="H372" s="7" t="s">
        <v>129</v>
      </c>
      <c r="I372" s="7" t="s">
        <v>22</v>
      </c>
      <c r="J372" s="7">
        <v>16.0785</v>
      </c>
      <c r="K372" s="7">
        <v>-96.7927</v>
      </c>
      <c r="L372" s="7" t="str">
        <f>HYPERLINK("https://maps.google.com/?q=16.0785,-96.792699999999996", "🔗 Ver Mapa")</f>
        <v>🔗 Ver Mapa</v>
      </c>
    </row>
    <row r="373" spans="1:12">
      <c r="A373" s="6" t="s">
        <v>58</v>
      </c>
      <c r="B373" s="6" t="s">
        <v>59</v>
      </c>
      <c r="C373" s="6" t="s">
        <v>175</v>
      </c>
      <c r="D373" s="6" t="s">
        <v>61</v>
      </c>
      <c r="E373" s="6" t="s">
        <v>36</v>
      </c>
      <c r="F373" s="6" t="s">
        <v>37</v>
      </c>
      <c r="G373" s="6" t="s">
        <v>128</v>
      </c>
      <c r="H373" s="6" t="s">
        <v>129</v>
      </c>
      <c r="I373" s="6" t="s">
        <v>22</v>
      </c>
      <c r="J373" s="6">
        <v>16.0786</v>
      </c>
      <c r="K373" s="6">
        <v>-96.7931</v>
      </c>
      <c r="L373" s="6" t="str">
        <f>HYPERLINK("https://maps.google.com/?q=16.0786,-96.793099999999995", "🔗 Ver Mapa")</f>
        <v>🔗 Ver Mapa</v>
      </c>
    </row>
    <row r="374" spans="1:12">
      <c r="A374" s="7" t="s">
        <v>58</v>
      </c>
      <c r="B374" s="7" t="s">
        <v>59</v>
      </c>
      <c r="C374" s="7" t="s">
        <v>175</v>
      </c>
      <c r="D374" s="7" t="s">
        <v>61</v>
      </c>
      <c r="E374" s="7" t="s">
        <v>36</v>
      </c>
      <c r="F374" s="7" t="s">
        <v>37</v>
      </c>
      <c r="G374" s="7" t="s">
        <v>128</v>
      </c>
      <c r="H374" s="7" t="s">
        <v>129</v>
      </c>
      <c r="I374" s="7" t="s">
        <v>22</v>
      </c>
      <c r="J374" s="7">
        <v>16.0789</v>
      </c>
      <c r="K374" s="7">
        <v>-96.7929</v>
      </c>
      <c r="L374" s="7" t="str">
        <f>HYPERLINK("https://maps.google.com/?q=16.0789,-96.792900000000003", "🔗 Ver Mapa")</f>
        <v>🔗 Ver Mapa</v>
      </c>
    </row>
    <row r="375" spans="1:12">
      <c r="A375" s="6" t="s">
        <v>58</v>
      </c>
      <c r="B375" s="6" t="s">
        <v>59</v>
      </c>
      <c r="C375" s="6" t="s">
        <v>175</v>
      </c>
      <c r="D375" s="6" t="s">
        <v>61</v>
      </c>
      <c r="E375" s="6" t="s">
        <v>36</v>
      </c>
      <c r="F375" s="6" t="s">
        <v>37</v>
      </c>
      <c r="G375" s="6" t="s">
        <v>128</v>
      </c>
      <c r="H375" s="6" t="s">
        <v>129</v>
      </c>
      <c r="I375" s="6" t="s">
        <v>22</v>
      </c>
      <c r="J375" s="6">
        <v>16.079</v>
      </c>
      <c r="K375" s="6">
        <v>-96.793</v>
      </c>
      <c r="L375" s="6" t="str">
        <f>HYPERLINK("https://maps.google.com/?q=16.079,-96.793000000000006", "🔗 Ver Mapa")</f>
        <v>🔗 Ver Mapa</v>
      </c>
    </row>
    <row r="376" spans="1:12">
      <c r="A376" s="7" t="s">
        <v>58</v>
      </c>
      <c r="B376" s="7" t="s">
        <v>59</v>
      </c>
      <c r="C376" s="7" t="s">
        <v>175</v>
      </c>
      <c r="D376" s="7" t="s">
        <v>61</v>
      </c>
      <c r="E376" s="7" t="s">
        <v>36</v>
      </c>
      <c r="F376" s="7" t="s">
        <v>37</v>
      </c>
      <c r="G376" s="7" t="s">
        <v>128</v>
      </c>
      <c r="H376" s="7" t="s">
        <v>129</v>
      </c>
      <c r="I376" s="7" t="s">
        <v>22</v>
      </c>
      <c r="J376" s="7">
        <v>16.0791</v>
      </c>
      <c r="K376" s="7">
        <v>-96.7925</v>
      </c>
      <c r="L376" s="7" t="str">
        <f>HYPERLINK("https://maps.google.com/?q=16.0791,-96.792500000000004", "🔗 Ver Mapa")</f>
        <v>🔗 Ver Mapa</v>
      </c>
    </row>
    <row r="377" spans="1:12">
      <c r="A377" s="6" t="s">
        <v>58</v>
      </c>
      <c r="B377" s="6" t="s">
        <v>59</v>
      </c>
      <c r="C377" s="6" t="s">
        <v>175</v>
      </c>
      <c r="D377" s="6" t="s">
        <v>61</v>
      </c>
      <c r="E377" s="6" t="s">
        <v>36</v>
      </c>
      <c r="F377" s="6" t="s">
        <v>37</v>
      </c>
      <c r="G377" s="6" t="s">
        <v>128</v>
      </c>
      <c r="H377" s="6" t="s">
        <v>129</v>
      </c>
      <c r="I377" s="6" t="s">
        <v>22</v>
      </c>
      <c r="J377" s="6">
        <v>16.0799</v>
      </c>
      <c r="K377" s="6">
        <v>-96.7949</v>
      </c>
      <c r="L377" s="6" t="str">
        <f>HYPERLINK("https://maps.google.com/?q=16.0799,-96.794899999999998", "🔗 Ver Mapa")</f>
        <v>🔗 Ver Mapa</v>
      </c>
    </row>
    <row r="378" spans="1:12">
      <c r="A378" s="7" t="s">
        <v>58</v>
      </c>
      <c r="B378" s="7" t="s">
        <v>59</v>
      </c>
      <c r="C378" s="7" t="s">
        <v>175</v>
      </c>
      <c r="D378" s="7" t="s">
        <v>61</v>
      </c>
      <c r="E378" s="7" t="s">
        <v>36</v>
      </c>
      <c r="F378" s="7" t="s">
        <v>37</v>
      </c>
      <c r="G378" s="7" t="s">
        <v>128</v>
      </c>
      <c r="H378" s="7" t="s">
        <v>129</v>
      </c>
      <c r="I378" s="7" t="s">
        <v>22</v>
      </c>
      <c r="J378" s="7">
        <v>16.08</v>
      </c>
      <c r="K378" s="7">
        <v>-96.7954</v>
      </c>
      <c r="L378" s="7" t="str">
        <f>HYPERLINK("https://maps.google.com/?q=16.08,-96.795400000000001", "🔗 Ver Mapa")</f>
        <v>🔗 Ver Mapa</v>
      </c>
    </row>
    <row r="379" spans="1:12">
      <c r="A379" s="6" t="s">
        <v>45</v>
      </c>
      <c r="B379" s="6" t="s">
        <v>46</v>
      </c>
      <c r="C379" s="6" t="s">
        <v>176</v>
      </c>
      <c r="D379" s="6" t="s">
        <v>48</v>
      </c>
      <c r="E379" s="6" t="s">
        <v>12</v>
      </c>
      <c r="F379" s="6" t="s">
        <v>177</v>
      </c>
      <c r="G379" s="6" t="s">
        <v>178</v>
      </c>
      <c r="H379" s="6" t="s">
        <v>179</v>
      </c>
      <c r="I379" s="6" t="s">
        <v>22</v>
      </c>
      <c r="J379" s="6">
        <v>16.659789212065</v>
      </c>
      <c r="K379" s="6">
        <v>-97.345014101635</v>
      </c>
      <c r="L379" s="6" t="str">
        <f>HYPERLINK("https://maps.google.com/?q=16.659789212065416,-97.3450141016346", "🔗 Ver Mapa")</f>
        <v>🔗 Ver Mapa</v>
      </c>
    </row>
    <row r="380" spans="1:12">
      <c r="A380" s="7" t="s">
        <v>45</v>
      </c>
      <c r="B380" s="7" t="s">
        <v>46</v>
      </c>
      <c r="C380" s="7" t="s">
        <v>180</v>
      </c>
      <c r="D380" s="7" t="s">
        <v>48</v>
      </c>
      <c r="E380" s="7" t="s">
        <v>12</v>
      </c>
      <c r="F380" s="7" t="s">
        <v>148</v>
      </c>
      <c r="G380" s="7" t="s">
        <v>181</v>
      </c>
      <c r="H380" s="7" t="s">
        <v>182</v>
      </c>
      <c r="I380" s="7" t="s">
        <v>22</v>
      </c>
      <c r="J380" s="7">
        <v>16.330061013501</v>
      </c>
      <c r="K380" s="7">
        <v>-96.409469496188</v>
      </c>
      <c r="L380" s="7" t="str">
        <f>HYPERLINK("https://maps.google.com/?q=16.330061013501,-96.40946949618834", "🔗 Ver Mapa")</f>
        <v>🔗 Ver Mapa</v>
      </c>
    </row>
    <row r="381" spans="1:12">
      <c r="A381" s="6" t="s">
        <v>183</v>
      </c>
      <c r="B381" s="6" t="s">
        <v>184</v>
      </c>
      <c r="C381" s="6" t="s">
        <v>185</v>
      </c>
      <c r="D381" s="6" t="s">
        <v>48</v>
      </c>
      <c r="E381" s="6" t="s">
        <v>36</v>
      </c>
      <c r="F381" s="6" t="s">
        <v>62</v>
      </c>
      <c r="G381" s="6" t="s">
        <v>186</v>
      </c>
      <c r="H381" s="6" t="s">
        <v>187</v>
      </c>
      <c r="I381" s="6" t="s">
        <v>22</v>
      </c>
      <c r="J381" s="6">
        <v>16.338611</v>
      </c>
      <c r="K381" s="6">
        <v>-97.835034868717</v>
      </c>
      <c r="L381" s="6" t="str">
        <f>HYPERLINK("https://maps.google.com/?q=16.338610999999993,-97.83503486871717", "🔗 Ver Mapa")</f>
        <v>🔗 Ver Mapa</v>
      </c>
    </row>
    <row r="382" spans="1:12">
      <c r="A382" s="7" t="s">
        <v>188</v>
      </c>
      <c r="B382" s="7" t="s">
        <v>189</v>
      </c>
      <c r="C382" s="7" t="s">
        <v>190</v>
      </c>
      <c r="D382" s="7" t="s">
        <v>191</v>
      </c>
      <c r="E382" s="7" t="s">
        <v>30</v>
      </c>
      <c r="F382" s="7" t="s">
        <v>31</v>
      </c>
      <c r="G382" s="7" t="s">
        <v>32</v>
      </c>
      <c r="H382" s="7" t="s">
        <v>33</v>
      </c>
      <c r="I382" s="7" t="s">
        <v>192</v>
      </c>
      <c r="J382" s="7">
        <v>17.073196</v>
      </c>
      <c r="K382" s="7">
        <v>-96.720342</v>
      </c>
      <c r="L382" s="7" t="str">
        <f>HYPERLINK("https://maps.google.com/?q=17.073196,-96.720342000000002", "🔗 Ver Mapa")</f>
        <v>🔗 Ver Mapa</v>
      </c>
    </row>
    <row r="383" spans="1:12">
      <c r="A383" s="6" t="s">
        <v>188</v>
      </c>
      <c r="B383" s="6" t="s">
        <v>189</v>
      </c>
      <c r="C383" s="6" t="s">
        <v>190</v>
      </c>
      <c r="D383" s="6" t="s">
        <v>191</v>
      </c>
      <c r="E383" s="6" t="s">
        <v>30</v>
      </c>
      <c r="F383" s="6" t="s">
        <v>31</v>
      </c>
      <c r="G383" s="6" t="s">
        <v>32</v>
      </c>
      <c r="H383" s="6" t="s">
        <v>33</v>
      </c>
      <c r="I383" s="6" t="s">
        <v>192</v>
      </c>
      <c r="J383" s="6">
        <v>17.073364</v>
      </c>
      <c r="K383" s="6">
        <v>-96.721592</v>
      </c>
      <c r="L383" s="6" t="str">
        <f>HYPERLINK("https://maps.google.com/?q=17.073364,-96.721592000000001", "🔗 Ver Mapa")</f>
        <v>🔗 Ver Mapa</v>
      </c>
    </row>
    <row r="384" spans="1:12">
      <c r="A384" s="7" t="s">
        <v>188</v>
      </c>
      <c r="B384" s="7" t="s">
        <v>189</v>
      </c>
      <c r="C384" s="7" t="s">
        <v>190</v>
      </c>
      <c r="D384" s="7" t="s">
        <v>191</v>
      </c>
      <c r="E384" s="7" t="s">
        <v>30</v>
      </c>
      <c r="F384" s="7" t="s">
        <v>31</v>
      </c>
      <c r="G384" s="7" t="s">
        <v>32</v>
      </c>
      <c r="H384" s="7" t="s">
        <v>33</v>
      </c>
      <c r="I384" s="7" t="s">
        <v>192</v>
      </c>
      <c r="J384" s="7">
        <v>17.073574</v>
      </c>
      <c r="K384" s="7">
        <v>-96.720307</v>
      </c>
      <c r="L384" s="7" t="str">
        <f>HYPERLINK("https://maps.google.com/?q=17.073574,-96.720307000000005", "🔗 Ver Mapa")</f>
        <v>🔗 Ver Mapa</v>
      </c>
    </row>
    <row r="385" spans="1:12">
      <c r="A385" s="6" t="s">
        <v>188</v>
      </c>
      <c r="B385" s="6" t="s">
        <v>189</v>
      </c>
      <c r="C385" s="6" t="s">
        <v>190</v>
      </c>
      <c r="D385" s="6" t="s">
        <v>191</v>
      </c>
      <c r="E385" s="6" t="s">
        <v>30</v>
      </c>
      <c r="F385" s="6" t="s">
        <v>31</v>
      </c>
      <c r="G385" s="6" t="s">
        <v>32</v>
      </c>
      <c r="H385" s="6" t="s">
        <v>33</v>
      </c>
      <c r="I385" s="6" t="s">
        <v>192</v>
      </c>
      <c r="J385" s="6">
        <v>17.073665</v>
      </c>
      <c r="K385" s="6">
        <v>-96.721529</v>
      </c>
      <c r="L385" s="6" t="str">
        <f>HYPERLINK("https://maps.google.com/?q=17.073665,-96.721529000000004", "🔗 Ver Mapa")</f>
        <v>🔗 Ver Mapa</v>
      </c>
    </row>
    <row r="386" spans="1:12">
      <c r="A386" s="7" t="s">
        <v>188</v>
      </c>
      <c r="B386" s="7" t="s">
        <v>189</v>
      </c>
      <c r="C386" s="7" t="s">
        <v>190</v>
      </c>
      <c r="D386" s="7" t="s">
        <v>191</v>
      </c>
      <c r="E386" s="7" t="s">
        <v>30</v>
      </c>
      <c r="F386" s="7" t="s">
        <v>31</v>
      </c>
      <c r="G386" s="7" t="s">
        <v>32</v>
      </c>
      <c r="H386" s="7" t="s">
        <v>33</v>
      </c>
      <c r="I386" s="7" t="s">
        <v>192</v>
      </c>
      <c r="J386" s="7">
        <v>17.073958</v>
      </c>
      <c r="K386" s="7">
        <v>-96.721002</v>
      </c>
      <c r="L386" s="7" t="str">
        <f>HYPERLINK("https://maps.google.com/?q=17.073958,-96.721001999999999", "🔗 Ver Mapa")</f>
        <v>🔗 Ver Mapa</v>
      </c>
    </row>
    <row r="387" spans="1:12">
      <c r="A387" s="6" t="s">
        <v>188</v>
      </c>
      <c r="B387" s="6" t="s">
        <v>189</v>
      </c>
      <c r="C387" s="6" t="s">
        <v>190</v>
      </c>
      <c r="D387" s="6" t="s">
        <v>191</v>
      </c>
      <c r="E387" s="6" t="s">
        <v>30</v>
      </c>
      <c r="F387" s="6" t="s">
        <v>31</v>
      </c>
      <c r="G387" s="6" t="s">
        <v>32</v>
      </c>
      <c r="H387" s="6" t="s">
        <v>33</v>
      </c>
      <c r="I387" s="6" t="s">
        <v>192</v>
      </c>
      <c r="J387" s="6">
        <v>17.07396</v>
      </c>
      <c r="K387" s="6">
        <v>-96.720509</v>
      </c>
      <c r="L387" s="6" t="str">
        <f>HYPERLINK("https://maps.google.com/?q=17.07396,-96.720509000000007", "🔗 Ver Mapa")</f>
        <v>🔗 Ver Mapa</v>
      </c>
    </row>
    <row r="388" spans="1:12">
      <c r="A388" s="7" t="s">
        <v>188</v>
      </c>
      <c r="B388" s="7" t="s">
        <v>189</v>
      </c>
      <c r="C388" s="7" t="s">
        <v>190</v>
      </c>
      <c r="D388" s="7" t="s">
        <v>191</v>
      </c>
      <c r="E388" s="7" t="s">
        <v>30</v>
      </c>
      <c r="F388" s="7" t="s">
        <v>31</v>
      </c>
      <c r="G388" s="7" t="s">
        <v>32</v>
      </c>
      <c r="H388" s="7" t="s">
        <v>33</v>
      </c>
      <c r="I388" s="7" t="s">
        <v>192</v>
      </c>
      <c r="J388" s="7">
        <v>17.074254</v>
      </c>
      <c r="K388" s="7">
        <v>-96.720252</v>
      </c>
      <c r="L388" s="7" t="str">
        <f>HYPERLINK("https://maps.google.com/?q=17.074254,-96.720252000000002", "🔗 Ver Mapa")</f>
        <v>🔗 Ver Mapa</v>
      </c>
    </row>
    <row r="389" spans="1:12">
      <c r="A389" s="6" t="s">
        <v>188</v>
      </c>
      <c r="B389" s="6" t="s">
        <v>189</v>
      </c>
      <c r="C389" s="6" t="s">
        <v>190</v>
      </c>
      <c r="D389" s="6" t="s">
        <v>191</v>
      </c>
      <c r="E389" s="6" t="s">
        <v>30</v>
      </c>
      <c r="F389" s="6" t="s">
        <v>31</v>
      </c>
      <c r="G389" s="6" t="s">
        <v>32</v>
      </c>
      <c r="H389" s="6" t="s">
        <v>33</v>
      </c>
      <c r="I389" s="6" t="s">
        <v>192</v>
      </c>
      <c r="J389" s="6">
        <v>17.074266</v>
      </c>
      <c r="K389" s="6">
        <v>-96.720487</v>
      </c>
      <c r="L389" s="6" t="str">
        <f>HYPERLINK("https://maps.google.com/?q=17.074266,-96.720487000000006", "🔗 Ver Mapa")</f>
        <v>🔗 Ver Mapa</v>
      </c>
    </row>
    <row r="390" spans="1:12">
      <c r="A390" s="7" t="s">
        <v>188</v>
      </c>
      <c r="B390" s="7" t="s">
        <v>189</v>
      </c>
      <c r="C390" s="7" t="s">
        <v>190</v>
      </c>
      <c r="D390" s="7" t="s">
        <v>191</v>
      </c>
      <c r="E390" s="7" t="s">
        <v>30</v>
      </c>
      <c r="F390" s="7" t="s">
        <v>31</v>
      </c>
      <c r="G390" s="7" t="s">
        <v>32</v>
      </c>
      <c r="H390" s="7" t="s">
        <v>33</v>
      </c>
      <c r="I390" s="7" t="s">
        <v>192</v>
      </c>
      <c r="J390" s="7">
        <v>17.074329</v>
      </c>
      <c r="K390" s="7">
        <v>-96.720921</v>
      </c>
      <c r="L390" s="7" t="str">
        <f>HYPERLINK("https://maps.google.com/?q=17.074329,-96.720921000000004", "🔗 Ver Mapa")</f>
        <v>🔗 Ver Mapa</v>
      </c>
    </row>
    <row r="391" spans="1:12">
      <c r="A391" s="6" t="s">
        <v>188</v>
      </c>
      <c r="B391" s="6" t="s">
        <v>189</v>
      </c>
      <c r="C391" s="6" t="s">
        <v>190</v>
      </c>
      <c r="D391" s="6" t="s">
        <v>191</v>
      </c>
      <c r="E391" s="6" t="s">
        <v>30</v>
      </c>
      <c r="F391" s="6" t="s">
        <v>31</v>
      </c>
      <c r="G391" s="6" t="s">
        <v>32</v>
      </c>
      <c r="H391" s="6" t="s">
        <v>33</v>
      </c>
      <c r="I391" s="6" t="s">
        <v>192</v>
      </c>
      <c r="J391" s="6">
        <v>17.074405</v>
      </c>
      <c r="K391" s="6">
        <v>-96.721348</v>
      </c>
      <c r="L391" s="6" t="str">
        <f>HYPERLINK("https://maps.google.com/?q=17.074405,-96.721348000000006", "🔗 Ver Mapa")</f>
        <v>🔗 Ver Mapa</v>
      </c>
    </row>
    <row r="392" spans="1:12">
      <c r="A392" s="7" t="s">
        <v>188</v>
      </c>
      <c r="B392" s="7" t="s">
        <v>189</v>
      </c>
      <c r="C392" s="7" t="s">
        <v>190</v>
      </c>
      <c r="D392" s="7" t="s">
        <v>191</v>
      </c>
      <c r="E392" s="7" t="s">
        <v>30</v>
      </c>
      <c r="F392" s="7" t="s">
        <v>31</v>
      </c>
      <c r="G392" s="7" t="s">
        <v>32</v>
      </c>
      <c r="H392" s="7" t="s">
        <v>33</v>
      </c>
      <c r="I392" s="7" t="s">
        <v>192</v>
      </c>
      <c r="J392" s="7">
        <v>17.074869</v>
      </c>
      <c r="K392" s="7">
        <v>-96.720835</v>
      </c>
      <c r="L392" s="7" t="str">
        <f>HYPERLINK("https://maps.google.com/?q=17.074869,-96.720834999999994", "🔗 Ver Mapa")</f>
        <v>🔗 Ver Mapa</v>
      </c>
    </row>
    <row r="393" spans="1:12">
      <c r="A393" s="6" t="s">
        <v>193</v>
      </c>
      <c r="B393" s="6" t="s">
        <v>194</v>
      </c>
      <c r="C393" s="6" t="s">
        <v>195</v>
      </c>
      <c r="D393" s="6" t="s">
        <v>196</v>
      </c>
      <c r="E393" s="6" t="s">
        <v>36</v>
      </c>
      <c r="F393" s="6" t="s">
        <v>42</v>
      </c>
      <c r="G393" s="6" t="s">
        <v>197</v>
      </c>
      <c r="H393" s="6" t="s">
        <v>198</v>
      </c>
      <c r="I393" s="6" t="s">
        <v>22</v>
      </c>
      <c r="J393" s="6">
        <v>16.100197</v>
      </c>
      <c r="K393" s="6">
        <v>-97.146491</v>
      </c>
      <c r="L393" s="6" t="str">
        <f>HYPERLINK("https://maps.google.com/?q=16.100197,-97.146491", "🔗 Ver Mapa")</f>
        <v>🔗 Ver Mapa</v>
      </c>
    </row>
    <row r="394" spans="1:12">
      <c r="A394" s="7" t="s">
        <v>199</v>
      </c>
      <c r="B394" s="7" t="s">
        <v>200</v>
      </c>
      <c r="C394" s="7" t="s">
        <v>201</v>
      </c>
      <c r="D394" s="7" t="s">
        <v>202</v>
      </c>
      <c r="E394" s="7" t="s">
        <v>30</v>
      </c>
      <c r="F394" s="7" t="s">
        <v>31</v>
      </c>
      <c r="G394" s="7" t="s">
        <v>32</v>
      </c>
      <c r="H394" s="7" t="s">
        <v>33</v>
      </c>
      <c r="I394" s="7" t="s">
        <v>22</v>
      </c>
      <c r="J394" s="7">
        <v>17.061695</v>
      </c>
      <c r="K394" s="7">
        <v>-96.725808</v>
      </c>
      <c r="L394" s="7" t="str">
        <f>HYPERLINK("https://maps.google.com/?q=17.061695,-96.725808", "🔗 Ver Mapa")</f>
        <v>🔗 Ver Mapa</v>
      </c>
    </row>
    <row r="395" spans="1:12">
      <c r="A395" s="6" t="s">
        <v>203</v>
      </c>
      <c r="B395" s="6" t="s">
        <v>204</v>
      </c>
      <c r="C395" s="6" t="s">
        <v>205</v>
      </c>
      <c r="D395" s="6" t="s">
        <v>206</v>
      </c>
      <c r="E395" s="6" t="s">
        <v>30</v>
      </c>
      <c r="F395" s="6" t="s">
        <v>79</v>
      </c>
      <c r="G395" s="6" t="s">
        <v>207</v>
      </c>
      <c r="H395" s="6" t="s">
        <v>208</v>
      </c>
      <c r="I395" s="6" t="s">
        <v>22</v>
      </c>
      <c r="J395" s="6">
        <v>16.735466</v>
      </c>
      <c r="K395" s="6">
        <v>-96.323525</v>
      </c>
      <c r="L395" s="6" t="str">
        <f>HYPERLINK("https://maps.google.com/?q=16.735466,-96.323525", "🔗 Ver Mapa")</f>
        <v>🔗 Ver Mapa</v>
      </c>
    </row>
    <row r="396" spans="1:12">
      <c r="A396" s="7" t="s">
        <v>203</v>
      </c>
      <c r="B396" s="7" t="s">
        <v>204</v>
      </c>
      <c r="C396" s="7" t="s">
        <v>205</v>
      </c>
      <c r="D396" s="7" t="s">
        <v>206</v>
      </c>
      <c r="E396" s="7" t="s">
        <v>30</v>
      </c>
      <c r="F396" s="7" t="s">
        <v>79</v>
      </c>
      <c r="G396" s="7" t="s">
        <v>207</v>
      </c>
      <c r="H396" s="7" t="s">
        <v>208</v>
      </c>
      <c r="I396" s="7" t="s">
        <v>22</v>
      </c>
      <c r="J396" s="7">
        <v>16.735512</v>
      </c>
      <c r="K396" s="7">
        <v>-96.320564</v>
      </c>
      <c r="L396" s="7" t="str">
        <f>HYPERLINK("https://maps.google.com/?q=16.735512,-96.320564", "🔗 Ver Mapa")</f>
        <v>🔗 Ver Mapa</v>
      </c>
    </row>
    <row r="397" spans="1:12">
      <c r="A397" s="6" t="s">
        <v>203</v>
      </c>
      <c r="B397" s="6" t="s">
        <v>204</v>
      </c>
      <c r="C397" s="6" t="s">
        <v>205</v>
      </c>
      <c r="D397" s="6" t="s">
        <v>206</v>
      </c>
      <c r="E397" s="6" t="s">
        <v>30</v>
      </c>
      <c r="F397" s="6" t="s">
        <v>79</v>
      </c>
      <c r="G397" s="6" t="s">
        <v>207</v>
      </c>
      <c r="H397" s="6" t="s">
        <v>208</v>
      </c>
      <c r="I397" s="6" t="s">
        <v>22</v>
      </c>
      <c r="J397" s="6">
        <v>16.737209</v>
      </c>
      <c r="K397" s="6">
        <v>-96.317317</v>
      </c>
      <c r="L397" s="6" t="str">
        <f>HYPERLINK("https://maps.google.com/?q=16.737209,-96.317317", "🔗 Ver Mapa")</f>
        <v>🔗 Ver Mapa</v>
      </c>
    </row>
    <row r="398" spans="1:12">
      <c r="A398" s="7" t="s">
        <v>45</v>
      </c>
      <c r="B398" s="7" t="s">
        <v>46</v>
      </c>
      <c r="C398" s="7" t="s">
        <v>209</v>
      </c>
      <c r="D398" s="7" t="s">
        <v>48</v>
      </c>
      <c r="E398" s="7" t="s">
        <v>30</v>
      </c>
      <c r="F398" s="7" t="s">
        <v>109</v>
      </c>
      <c r="G398" s="7" t="s">
        <v>210</v>
      </c>
      <c r="H398" s="7" t="s">
        <v>211</v>
      </c>
      <c r="I398" s="7" t="s">
        <v>22</v>
      </c>
      <c r="J398" s="7">
        <v>17.287289997306</v>
      </c>
      <c r="K398" s="7">
        <v>-96.887885158557</v>
      </c>
      <c r="L398" s="7" t="str">
        <f>HYPERLINK("https://maps.google.com/?q=17.287289997306075,-96.88788515855673", "🔗 Ver Mapa")</f>
        <v>🔗 Ver Mapa</v>
      </c>
    </row>
    <row r="399" spans="1:12">
      <c r="A399" s="6" t="s">
        <v>183</v>
      </c>
      <c r="B399" s="6" t="s">
        <v>184</v>
      </c>
      <c r="C399" s="6" t="s">
        <v>212</v>
      </c>
      <c r="D399" s="6" t="s">
        <v>48</v>
      </c>
      <c r="E399" s="6" t="s">
        <v>49</v>
      </c>
      <c r="F399" s="6" t="s">
        <v>67</v>
      </c>
      <c r="G399" s="6" t="s">
        <v>213</v>
      </c>
      <c r="H399" s="6" t="s">
        <v>214</v>
      </c>
      <c r="I399" s="6" t="s">
        <v>22</v>
      </c>
      <c r="J399" s="6">
        <v>17.689049989832</v>
      </c>
      <c r="K399" s="6">
        <v>-97.034557993883</v>
      </c>
      <c r="L399" s="6" t="str">
        <f>HYPERLINK("https://maps.google.com/?q=17.68904998983215,-97.03455799388313", "🔗 Ver Mapa")</f>
        <v>🔗 Ver Mapa</v>
      </c>
    </row>
    <row r="400" spans="1:12">
      <c r="A400" s="7" t="s">
        <v>183</v>
      </c>
      <c r="B400" s="7" t="s">
        <v>184</v>
      </c>
      <c r="C400" s="7" t="s">
        <v>215</v>
      </c>
      <c r="D400" s="7" t="s">
        <v>48</v>
      </c>
      <c r="E400" s="7" t="s">
        <v>54</v>
      </c>
      <c r="F400" s="7" t="s">
        <v>55</v>
      </c>
      <c r="G400" s="7" t="s">
        <v>216</v>
      </c>
      <c r="H400" s="7" t="s">
        <v>217</v>
      </c>
      <c r="I400" s="7" t="s">
        <v>22</v>
      </c>
      <c r="J400" s="7">
        <v>17.772666840318</v>
      </c>
      <c r="K400" s="7">
        <v>-97.504887738588</v>
      </c>
      <c r="L400" s="7" t="str">
        <f>HYPERLINK("https://maps.google.com/?q=17.77266684031758,-97.50488773858834", "🔗 Ver Mapa")</f>
        <v>🔗 Ver Mapa</v>
      </c>
    </row>
    <row r="401" spans="1:12">
      <c r="A401" s="6" t="s">
        <v>183</v>
      </c>
      <c r="B401" s="6" t="s">
        <v>184</v>
      </c>
      <c r="C401" s="6" t="s">
        <v>218</v>
      </c>
      <c r="D401" s="6" t="s">
        <v>48</v>
      </c>
      <c r="E401" s="6" t="s">
        <v>54</v>
      </c>
      <c r="F401" s="6" t="s">
        <v>219</v>
      </c>
      <c r="G401" s="6" t="s">
        <v>220</v>
      </c>
      <c r="H401" s="6" t="s">
        <v>221</v>
      </c>
      <c r="I401" s="6" t="s">
        <v>22</v>
      </c>
      <c r="J401" s="6">
        <v>17.678186888063</v>
      </c>
      <c r="K401" s="6">
        <v>-98.108222296959</v>
      </c>
      <c r="L401" s="6" t="str">
        <f>HYPERLINK("https://maps.google.com/?q=17.678186888063408,-98.10822229695894", "🔗 Ver Mapa")</f>
        <v>🔗 Ver Mapa</v>
      </c>
    </row>
    <row r="402" spans="1:12">
      <c r="A402" s="7" t="s">
        <v>183</v>
      </c>
      <c r="B402" s="7" t="s">
        <v>184</v>
      </c>
      <c r="C402" s="7" t="s">
        <v>222</v>
      </c>
      <c r="D402" s="7" t="s">
        <v>48</v>
      </c>
      <c r="E402" s="7" t="s">
        <v>54</v>
      </c>
      <c r="F402" s="7" t="s">
        <v>219</v>
      </c>
      <c r="G402" s="7" t="s">
        <v>223</v>
      </c>
      <c r="H402" s="7" t="s">
        <v>224</v>
      </c>
      <c r="I402" s="7" t="s">
        <v>22</v>
      </c>
      <c r="J402" s="7">
        <v>18.068576188225</v>
      </c>
      <c r="K402" s="7">
        <v>-97.602136560678</v>
      </c>
      <c r="L402" s="7" t="str">
        <f>HYPERLINK("https://maps.google.com/?q=18.068576188225073,-97.60213656067849", "🔗 Ver Mapa")</f>
        <v>🔗 Ver Mapa</v>
      </c>
    </row>
    <row r="403" spans="1:12">
      <c r="A403" s="6" t="s">
        <v>183</v>
      </c>
      <c r="B403" s="6" t="s">
        <v>184</v>
      </c>
      <c r="C403" s="6" t="s">
        <v>225</v>
      </c>
      <c r="D403" s="6" t="s">
        <v>48</v>
      </c>
      <c r="E403" s="6" t="s">
        <v>54</v>
      </c>
      <c r="F403" s="6" t="s">
        <v>226</v>
      </c>
      <c r="G403" s="6" t="s">
        <v>227</v>
      </c>
      <c r="H403" s="6" t="s">
        <v>228</v>
      </c>
      <c r="I403" s="6" t="s">
        <v>22</v>
      </c>
      <c r="J403" s="6">
        <v>17.807162342127</v>
      </c>
      <c r="K403" s="6">
        <v>-97.471551273645</v>
      </c>
      <c r="L403" s="6" t="str">
        <f>HYPERLINK("https://maps.google.com/?q=17.807162342126848,-97.47155127364542", "🔗 Ver Mapa")</f>
        <v>🔗 Ver Mapa</v>
      </c>
    </row>
    <row r="404" spans="1:12">
      <c r="A404" s="7" t="s">
        <v>183</v>
      </c>
      <c r="B404" s="7" t="s">
        <v>184</v>
      </c>
      <c r="C404" s="7" t="s">
        <v>229</v>
      </c>
      <c r="D404" s="7" t="s">
        <v>48</v>
      </c>
      <c r="E404" s="7" t="s">
        <v>54</v>
      </c>
      <c r="F404" s="7" t="s">
        <v>55</v>
      </c>
      <c r="G404" s="7" t="s">
        <v>230</v>
      </c>
      <c r="H404" s="7" t="s">
        <v>231</v>
      </c>
      <c r="I404" s="7" t="s">
        <v>22</v>
      </c>
      <c r="J404" s="7">
        <v>17.725252563199</v>
      </c>
      <c r="K404" s="7">
        <v>-97.537226023314</v>
      </c>
      <c r="L404" s="7" t="str">
        <f>HYPERLINK("https://maps.google.com/?q=17.725252563198715,-97.53722602331352", "🔗 Ver Mapa")</f>
        <v>🔗 Ver Mapa</v>
      </c>
    </row>
    <row r="405" spans="1:12">
      <c r="A405" s="6" t="s">
        <v>183</v>
      </c>
      <c r="B405" s="6" t="s">
        <v>184</v>
      </c>
      <c r="C405" s="6" t="s">
        <v>232</v>
      </c>
      <c r="D405" s="6" t="s">
        <v>48</v>
      </c>
      <c r="E405" s="6" t="s">
        <v>12</v>
      </c>
      <c r="F405" s="6" t="s">
        <v>177</v>
      </c>
      <c r="G405" s="6" t="s">
        <v>233</v>
      </c>
      <c r="H405" s="6" t="s">
        <v>234</v>
      </c>
      <c r="I405" s="6" t="s">
        <v>22</v>
      </c>
      <c r="J405" s="6">
        <v>16.704984585922</v>
      </c>
      <c r="K405" s="6">
        <v>-97.018795122684</v>
      </c>
      <c r="L405" s="6" t="str">
        <f>HYPERLINK("https://maps.google.com/?q=16.704984585922233,-97.01879512268448", "🔗 Ver Mapa")</f>
        <v>🔗 Ver Mapa</v>
      </c>
    </row>
    <row r="406" spans="1:12">
      <c r="A406" s="7" t="s">
        <v>183</v>
      </c>
      <c r="B406" s="7" t="s">
        <v>184</v>
      </c>
      <c r="C406" s="7" t="s">
        <v>235</v>
      </c>
      <c r="D406" s="7" t="s">
        <v>48</v>
      </c>
      <c r="E406" s="7" t="s">
        <v>12</v>
      </c>
      <c r="F406" s="7" t="s">
        <v>177</v>
      </c>
      <c r="G406" s="7" t="s">
        <v>236</v>
      </c>
      <c r="H406" s="7" t="s">
        <v>237</v>
      </c>
      <c r="I406" s="7" t="s">
        <v>22</v>
      </c>
      <c r="J406" s="7">
        <v>16.728302595271</v>
      </c>
      <c r="K406" s="7">
        <v>-97.020091195107</v>
      </c>
      <c r="L406" s="7" t="str">
        <f>HYPERLINK("https://maps.google.com/?q=16.72830259527131,-97.0200911951065", "🔗 Ver Mapa")</f>
        <v>🔗 Ver Mapa</v>
      </c>
    </row>
    <row r="407" spans="1:12">
      <c r="A407" s="6" t="s">
        <v>183</v>
      </c>
      <c r="B407" s="6" t="s">
        <v>184</v>
      </c>
      <c r="C407" s="6" t="s">
        <v>238</v>
      </c>
      <c r="D407" s="6" t="s">
        <v>48</v>
      </c>
      <c r="E407" s="6" t="s">
        <v>30</v>
      </c>
      <c r="F407" s="6" t="s">
        <v>86</v>
      </c>
      <c r="G407" s="6" t="s">
        <v>239</v>
      </c>
      <c r="H407" s="6" t="s">
        <v>240</v>
      </c>
      <c r="I407" s="6" t="s">
        <v>22</v>
      </c>
      <c r="J407" s="6">
        <v>16.586797475973</v>
      </c>
      <c r="K407" s="6">
        <v>-96.803677105488</v>
      </c>
      <c r="L407" s="6" t="str">
        <f>HYPERLINK("https://maps.google.com/?q=16.586797475972585,-96.80367710548782", "🔗 Ver Mapa")</f>
        <v>🔗 Ver Mapa</v>
      </c>
    </row>
    <row r="408" spans="1:12">
      <c r="A408" s="7" t="s">
        <v>183</v>
      </c>
      <c r="B408" s="7" t="s">
        <v>184</v>
      </c>
      <c r="C408" s="7" t="s">
        <v>241</v>
      </c>
      <c r="D408" s="7" t="s">
        <v>48</v>
      </c>
      <c r="E408" s="7" t="s">
        <v>30</v>
      </c>
      <c r="F408" s="7" t="s">
        <v>132</v>
      </c>
      <c r="G408" s="7" t="s">
        <v>242</v>
      </c>
      <c r="H408" s="7" t="s">
        <v>243</v>
      </c>
      <c r="I408" s="7" t="s">
        <v>22</v>
      </c>
      <c r="J408" s="7">
        <v>16.815714894197</v>
      </c>
      <c r="K408" s="7">
        <v>-97.028688784061</v>
      </c>
      <c r="L408" s="7" t="str">
        <f>HYPERLINK("https://maps.google.com/?q=16.815714894196905,-97.02868878406142", "🔗 Ver Mapa")</f>
        <v>🔗 Ver Mapa</v>
      </c>
    </row>
    <row r="409" spans="1:12">
      <c r="A409" s="6" t="s">
        <v>183</v>
      </c>
      <c r="B409" s="6" t="s">
        <v>184</v>
      </c>
      <c r="C409" s="6" t="s">
        <v>244</v>
      </c>
      <c r="D409" s="6" t="s">
        <v>48</v>
      </c>
      <c r="E409" s="6" t="s">
        <v>30</v>
      </c>
      <c r="F409" s="6" t="s">
        <v>115</v>
      </c>
      <c r="G409" s="6" t="s">
        <v>245</v>
      </c>
      <c r="H409" s="6" t="s">
        <v>246</v>
      </c>
      <c r="I409" s="6" t="s">
        <v>22</v>
      </c>
      <c r="J409" s="6">
        <v>16.739539455751</v>
      </c>
      <c r="K409" s="6">
        <v>-96.662306936176</v>
      </c>
      <c r="L409" s="6" t="str">
        <f>HYPERLINK("https://maps.google.com/?q=16.739539455750634,-96.6623069361763", "🔗 Ver Mapa")</f>
        <v>🔗 Ver Mapa</v>
      </c>
    </row>
    <row r="410" spans="1:12">
      <c r="A410" s="7" t="s">
        <v>183</v>
      </c>
      <c r="B410" s="7" t="s">
        <v>184</v>
      </c>
      <c r="C410" s="7" t="s">
        <v>247</v>
      </c>
      <c r="D410" s="7" t="s">
        <v>48</v>
      </c>
      <c r="E410" s="7" t="s">
        <v>36</v>
      </c>
      <c r="F410" s="7" t="s">
        <v>37</v>
      </c>
      <c r="G410" s="7" t="s">
        <v>248</v>
      </c>
      <c r="H410" s="7" t="s">
        <v>249</v>
      </c>
      <c r="I410" s="7" t="s">
        <v>22</v>
      </c>
      <c r="J410" s="7">
        <v>15.817803097171</v>
      </c>
      <c r="K410" s="7">
        <v>-96.060985327543</v>
      </c>
      <c r="L410" s="7" t="str">
        <f>HYPERLINK("https://maps.google.com/?q=15.817803097170867,-96.06098532754326", "🔗 Ver Mapa")</f>
        <v>🔗 Ver Mapa</v>
      </c>
    </row>
    <row r="411" spans="1:12">
      <c r="A411" s="6" t="s">
        <v>183</v>
      </c>
      <c r="B411" s="6" t="s">
        <v>184</v>
      </c>
      <c r="C411" s="6" t="s">
        <v>250</v>
      </c>
      <c r="D411" s="6" t="s">
        <v>48</v>
      </c>
      <c r="E411" s="6" t="s">
        <v>54</v>
      </c>
      <c r="F411" s="6" t="s">
        <v>219</v>
      </c>
      <c r="G411" s="6" t="s">
        <v>251</v>
      </c>
      <c r="H411" s="6" t="s">
        <v>252</v>
      </c>
      <c r="I411" s="6" t="s">
        <v>22</v>
      </c>
      <c r="J411" s="6">
        <v>17.828687012431</v>
      </c>
      <c r="K411" s="6">
        <v>-97.745668652779</v>
      </c>
      <c r="L411" s="6" t="str">
        <f>HYPERLINK("https://maps.google.com/?q=17.828687012431168,-97.74566865277862", "🔗 Ver Mapa")</f>
        <v>🔗 Ver Mapa</v>
      </c>
    </row>
    <row r="412" spans="1:12">
      <c r="A412" s="7" t="s">
        <v>183</v>
      </c>
      <c r="B412" s="7" t="s">
        <v>184</v>
      </c>
      <c r="C412" s="7" t="s">
        <v>253</v>
      </c>
      <c r="D412" s="7" t="s">
        <v>48</v>
      </c>
      <c r="E412" s="7" t="s">
        <v>54</v>
      </c>
      <c r="F412" s="7" t="s">
        <v>219</v>
      </c>
      <c r="G412" s="7" t="s">
        <v>254</v>
      </c>
      <c r="H412" s="7" t="s">
        <v>255</v>
      </c>
      <c r="I412" s="7" t="s">
        <v>22</v>
      </c>
      <c r="J412" s="7">
        <v>18.047331660646</v>
      </c>
      <c r="K412" s="7">
        <v>-97.834413763229</v>
      </c>
      <c r="L412" s="7" t="str">
        <f>HYPERLINK("https://maps.google.com/?q=18.047331660645966,-97.83441376322936", "🔗 Ver Mapa")</f>
        <v>🔗 Ver Mapa</v>
      </c>
    </row>
    <row r="413" spans="1:12">
      <c r="A413" s="6" t="s">
        <v>183</v>
      </c>
      <c r="B413" s="6" t="s">
        <v>184</v>
      </c>
      <c r="C413" s="6" t="s">
        <v>256</v>
      </c>
      <c r="D413" s="6" t="s">
        <v>48</v>
      </c>
      <c r="E413" s="6" t="s">
        <v>71</v>
      </c>
      <c r="F413" s="6" t="s">
        <v>72</v>
      </c>
      <c r="G413" s="6" t="s">
        <v>257</v>
      </c>
      <c r="H413" s="6" t="s">
        <v>258</v>
      </c>
      <c r="I413" s="6" t="s">
        <v>22</v>
      </c>
      <c r="J413" s="6">
        <v>17.755311207837</v>
      </c>
      <c r="K413" s="6">
        <v>-96.378393958336</v>
      </c>
      <c r="L413" s="6" t="str">
        <f>HYPERLINK("https://maps.google.com/?q=17.755311207837337,-96.37839395833589", "🔗 Ver Mapa")</f>
        <v>🔗 Ver Mapa</v>
      </c>
    </row>
    <row r="414" spans="1:12">
      <c r="A414" s="7" t="s">
        <v>183</v>
      </c>
      <c r="B414" s="7" t="s">
        <v>184</v>
      </c>
      <c r="C414" s="7" t="s">
        <v>259</v>
      </c>
      <c r="D414" s="7" t="s">
        <v>48</v>
      </c>
      <c r="E414" s="7" t="s">
        <v>260</v>
      </c>
      <c r="F414" s="7" t="s">
        <v>261</v>
      </c>
      <c r="G414" s="7" t="s">
        <v>262</v>
      </c>
      <c r="H414" s="7" t="s">
        <v>263</v>
      </c>
      <c r="I414" s="7" t="s">
        <v>22</v>
      </c>
      <c r="J414" s="7">
        <v>17.320167542697</v>
      </c>
      <c r="K414" s="7">
        <v>-96.494613196434</v>
      </c>
      <c r="L414" s="7" t="str">
        <f>HYPERLINK("https://maps.google.com/?q=17.320167542697373,-96.49461319643402", "🔗 Ver Mapa")</f>
        <v>🔗 Ver Mapa</v>
      </c>
    </row>
    <row r="415" spans="1:12">
      <c r="A415" s="6" t="s">
        <v>183</v>
      </c>
      <c r="B415" s="6" t="s">
        <v>184</v>
      </c>
      <c r="C415" s="6" t="s">
        <v>264</v>
      </c>
      <c r="D415" s="6" t="s">
        <v>48</v>
      </c>
      <c r="E415" s="6" t="s">
        <v>260</v>
      </c>
      <c r="F415" s="6" t="s">
        <v>265</v>
      </c>
      <c r="G415" s="6" t="s">
        <v>266</v>
      </c>
      <c r="H415" s="6" t="s">
        <v>267</v>
      </c>
      <c r="I415" s="6" t="s">
        <v>22</v>
      </c>
      <c r="J415" s="6">
        <v>17.460690189006</v>
      </c>
      <c r="K415" s="6">
        <v>-96.230609914017</v>
      </c>
      <c r="L415" s="6" t="str">
        <f>HYPERLINK("https://maps.google.com/?q=17.460690189005597,-96.23060991401674", "🔗 Ver Mapa")</f>
        <v>🔗 Ver Mapa</v>
      </c>
    </row>
    <row r="416" spans="1:12">
      <c r="A416" s="7" t="s">
        <v>183</v>
      </c>
      <c r="B416" s="7" t="s">
        <v>184</v>
      </c>
      <c r="C416" s="7" t="s">
        <v>268</v>
      </c>
      <c r="D416" s="7" t="s">
        <v>48</v>
      </c>
      <c r="E416" s="7" t="s">
        <v>12</v>
      </c>
      <c r="F416" s="7" t="s">
        <v>148</v>
      </c>
      <c r="G416" s="7" t="s">
        <v>181</v>
      </c>
      <c r="H416" s="7" t="s">
        <v>269</v>
      </c>
      <c r="I416" s="7" t="s">
        <v>22</v>
      </c>
      <c r="J416" s="7">
        <v>16.321378713636</v>
      </c>
      <c r="K416" s="7">
        <v>-96.410460390213</v>
      </c>
      <c r="L416" s="7" t="str">
        <f>HYPERLINK("https://maps.google.com/?q=16.321378713635678,-96.41046039021302", "🔗 Ver Mapa")</f>
        <v>🔗 Ver Mapa</v>
      </c>
    </row>
    <row r="417" spans="1:12">
      <c r="A417" s="6" t="s">
        <v>183</v>
      </c>
      <c r="B417" s="6" t="s">
        <v>184</v>
      </c>
      <c r="C417" s="6" t="s">
        <v>270</v>
      </c>
      <c r="D417" s="6" t="s">
        <v>48</v>
      </c>
      <c r="E417" s="6" t="s">
        <v>12</v>
      </c>
      <c r="F417" s="6" t="s">
        <v>148</v>
      </c>
      <c r="G417" s="6" t="s">
        <v>271</v>
      </c>
      <c r="H417" s="6" t="s">
        <v>272</v>
      </c>
      <c r="I417" s="6" t="s">
        <v>22</v>
      </c>
      <c r="J417" s="6">
        <v>16.277420251606</v>
      </c>
      <c r="K417" s="6">
        <v>-96.297680490738</v>
      </c>
      <c r="L417" s="6" t="str">
        <f>HYPERLINK("https://maps.google.com/?q=16.277420251605978,-96.29768049073792", "🔗 Ver Mapa")</f>
        <v>🔗 Ver Mapa</v>
      </c>
    </row>
    <row r="418" spans="1:12">
      <c r="A418" s="7" t="s">
        <v>183</v>
      </c>
      <c r="B418" s="7" t="s">
        <v>184</v>
      </c>
      <c r="C418" s="7" t="s">
        <v>273</v>
      </c>
      <c r="D418" s="7" t="s">
        <v>48</v>
      </c>
      <c r="E418" s="7" t="s">
        <v>12</v>
      </c>
      <c r="F418" s="7" t="s">
        <v>177</v>
      </c>
      <c r="G418" s="7" t="s">
        <v>274</v>
      </c>
      <c r="H418" s="7" t="s">
        <v>275</v>
      </c>
      <c r="I418" s="7" t="s">
        <v>22</v>
      </c>
      <c r="J418" s="7">
        <v>16.736916152713</v>
      </c>
      <c r="K418" s="7">
        <v>-97.482570687172</v>
      </c>
      <c r="L418" s="7" t="str">
        <f>HYPERLINK("https://maps.google.com/?q=16.736916152712865,-97.48257068717193", "🔗 Ver Mapa")</f>
        <v>🔗 Ver Mapa</v>
      </c>
    </row>
    <row r="419" spans="1:12">
      <c r="A419" s="6" t="s">
        <v>183</v>
      </c>
      <c r="B419" s="6" t="s">
        <v>184</v>
      </c>
      <c r="C419" s="6" t="s">
        <v>276</v>
      </c>
      <c r="D419" s="6" t="s">
        <v>48</v>
      </c>
      <c r="E419" s="6" t="s">
        <v>54</v>
      </c>
      <c r="F419" s="6" t="s">
        <v>94</v>
      </c>
      <c r="G419" s="6" t="s">
        <v>277</v>
      </c>
      <c r="H419" s="6" t="s">
        <v>278</v>
      </c>
      <c r="I419" s="6" t="s">
        <v>22</v>
      </c>
      <c r="J419" s="6">
        <v>17.28460278717</v>
      </c>
      <c r="K419" s="6">
        <v>-97.198222296959</v>
      </c>
      <c r="L419" s="6" t="str">
        <f>HYPERLINK("https://maps.google.com/?q=17.28460278716967,-97.1982222969589", "🔗 Ver Mapa")</f>
        <v>🔗 Ver Mapa</v>
      </c>
    </row>
    <row r="420" spans="1:12">
      <c r="A420" s="7" t="s">
        <v>183</v>
      </c>
      <c r="B420" s="7" t="s">
        <v>184</v>
      </c>
      <c r="C420" s="7" t="s">
        <v>279</v>
      </c>
      <c r="D420" s="7" t="s">
        <v>48</v>
      </c>
      <c r="E420" s="7" t="s">
        <v>54</v>
      </c>
      <c r="F420" s="7" t="s">
        <v>94</v>
      </c>
      <c r="G420" s="7" t="s">
        <v>280</v>
      </c>
      <c r="H420" s="7" t="s">
        <v>281</v>
      </c>
      <c r="I420" s="7" t="s">
        <v>22</v>
      </c>
      <c r="J420" s="7">
        <v>17.38995336362</v>
      </c>
      <c r="K420" s="7">
        <v>-97.228094283398</v>
      </c>
      <c r="L420" s="7" t="str">
        <f>HYPERLINK("https://maps.google.com/?q=17.389953363619718,-97.22809428339768", "🔗 Ver Mapa")</f>
        <v>🔗 Ver Mapa</v>
      </c>
    </row>
    <row r="421" spans="1:12">
      <c r="A421" s="6" t="s">
        <v>183</v>
      </c>
      <c r="B421" s="6" t="s">
        <v>184</v>
      </c>
      <c r="C421" s="6" t="s">
        <v>282</v>
      </c>
      <c r="D421" s="6" t="s">
        <v>48</v>
      </c>
      <c r="E421" s="6" t="s">
        <v>54</v>
      </c>
      <c r="F421" s="6" t="s">
        <v>94</v>
      </c>
      <c r="G421" s="6" t="s">
        <v>283</v>
      </c>
      <c r="H421" s="6" t="s">
        <v>284</v>
      </c>
      <c r="I421" s="6" t="s">
        <v>22</v>
      </c>
      <c r="J421" s="6">
        <v>17.241247619942</v>
      </c>
      <c r="K421" s="6">
        <v>-97.055234911709</v>
      </c>
      <c r="L421" s="6" t="str">
        <f>HYPERLINK("https://maps.google.com/?q=17.241247619942335,-97.05523491170884", "🔗 Ver Mapa")</f>
        <v>🔗 Ver Mapa</v>
      </c>
    </row>
    <row r="422" spans="1:12">
      <c r="A422" s="7" t="s">
        <v>183</v>
      </c>
      <c r="B422" s="7" t="s">
        <v>184</v>
      </c>
      <c r="C422" s="7" t="s">
        <v>285</v>
      </c>
      <c r="D422" s="7" t="s">
        <v>48</v>
      </c>
      <c r="E422" s="7" t="s">
        <v>54</v>
      </c>
      <c r="F422" s="7" t="s">
        <v>94</v>
      </c>
      <c r="G422" s="7" t="s">
        <v>286</v>
      </c>
      <c r="H422" s="7" t="s">
        <v>287</v>
      </c>
      <c r="I422" s="7" t="s">
        <v>22</v>
      </c>
      <c r="J422" s="7">
        <v>17.385833</v>
      </c>
      <c r="K422" s="7">
        <v>-97.261667</v>
      </c>
      <c r="L422" s="7" t="str">
        <f>HYPERLINK("https://maps.google.com/?q=17.385833,-97.261667", "🔗 Ver Mapa")</f>
        <v>🔗 Ver Mapa</v>
      </c>
    </row>
    <row r="423" spans="1:12">
      <c r="A423" s="6" t="s">
        <v>183</v>
      </c>
      <c r="B423" s="6" t="s">
        <v>184</v>
      </c>
      <c r="C423" s="6" t="s">
        <v>288</v>
      </c>
      <c r="D423" s="6" t="s">
        <v>48</v>
      </c>
      <c r="E423" s="6" t="s">
        <v>54</v>
      </c>
      <c r="F423" s="6" t="s">
        <v>94</v>
      </c>
      <c r="G423" s="6" t="s">
        <v>289</v>
      </c>
      <c r="H423" s="6" t="s">
        <v>290</v>
      </c>
      <c r="I423" s="6" t="s">
        <v>22</v>
      </c>
      <c r="J423" s="6">
        <v>17.124167</v>
      </c>
      <c r="K423" s="6">
        <v>-97.075833</v>
      </c>
      <c r="L423" s="6" t="str">
        <f>HYPERLINK("https://maps.google.com/?q=17.124167,-97.075833", "🔗 Ver Mapa")</f>
        <v>🔗 Ver Mapa</v>
      </c>
    </row>
    <row r="424" spans="1:12">
      <c r="A424" s="7" t="s">
        <v>183</v>
      </c>
      <c r="B424" s="7" t="s">
        <v>184</v>
      </c>
      <c r="C424" s="7" t="s">
        <v>291</v>
      </c>
      <c r="D424" s="7" t="s">
        <v>48</v>
      </c>
      <c r="E424" s="7" t="s">
        <v>54</v>
      </c>
      <c r="F424" s="7" t="s">
        <v>292</v>
      </c>
      <c r="G424" s="7" t="s">
        <v>293</v>
      </c>
      <c r="H424" s="7" t="s">
        <v>294</v>
      </c>
      <c r="I424" s="7" t="s">
        <v>22</v>
      </c>
      <c r="J424" s="7">
        <v>17.668056</v>
      </c>
      <c r="K424" s="7">
        <v>-98.119722</v>
      </c>
      <c r="L424" s="7" t="str">
        <f>HYPERLINK("https://maps.google.com/?q=17.668056,-98.119722", "🔗 Ver Mapa")</f>
        <v>🔗 Ver Mapa</v>
      </c>
    </row>
    <row r="425" spans="1:12">
      <c r="A425" s="6" t="s">
        <v>183</v>
      </c>
      <c r="B425" s="6" t="s">
        <v>184</v>
      </c>
      <c r="C425" s="6" t="s">
        <v>295</v>
      </c>
      <c r="D425" s="6" t="s">
        <v>48</v>
      </c>
      <c r="E425" s="6" t="s">
        <v>54</v>
      </c>
      <c r="F425" s="6" t="s">
        <v>94</v>
      </c>
      <c r="G425" s="6" t="s">
        <v>296</v>
      </c>
      <c r="H425" s="6" t="s">
        <v>297</v>
      </c>
      <c r="I425" s="6" t="s">
        <v>22</v>
      </c>
      <c r="J425" s="6">
        <v>17.414427364746</v>
      </c>
      <c r="K425" s="6">
        <v>-97.272342699406</v>
      </c>
      <c r="L425" s="6" t="str">
        <f>HYPERLINK("https://maps.google.com/?q=17.414427364746036,-97.27234269940567", "🔗 Ver Mapa")</f>
        <v>🔗 Ver Mapa</v>
      </c>
    </row>
    <row r="426" spans="1:12">
      <c r="A426" s="7" t="s">
        <v>183</v>
      </c>
      <c r="B426" s="7" t="s">
        <v>184</v>
      </c>
      <c r="C426" s="7" t="s">
        <v>298</v>
      </c>
      <c r="D426" s="7" t="s">
        <v>48</v>
      </c>
      <c r="E426" s="7" t="s">
        <v>54</v>
      </c>
      <c r="F426" s="7" t="s">
        <v>94</v>
      </c>
      <c r="G426" s="7" t="s">
        <v>299</v>
      </c>
      <c r="H426" s="7" t="s">
        <v>300</v>
      </c>
      <c r="I426" s="7" t="s">
        <v>22</v>
      </c>
      <c r="J426" s="7">
        <v>17.394231557245</v>
      </c>
      <c r="K426" s="7">
        <v>-97.267106273645</v>
      </c>
      <c r="L426" s="7" t="str">
        <f>HYPERLINK("https://maps.google.com/?q=17.394231557244986,-97.26710627364541", "🔗 Ver Mapa")</f>
        <v>🔗 Ver Mapa</v>
      </c>
    </row>
    <row r="427" spans="1:12">
      <c r="A427" s="6" t="s">
        <v>183</v>
      </c>
      <c r="B427" s="6" t="s">
        <v>184</v>
      </c>
      <c r="C427" s="6" t="s">
        <v>301</v>
      </c>
      <c r="D427" s="6" t="s">
        <v>48</v>
      </c>
      <c r="E427" s="6" t="s">
        <v>54</v>
      </c>
      <c r="F427" s="6" t="s">
        <v>292</v>
      </c>
      <c r="G427" s="6" t="s">
        <v>302</v>
      </c>
      <c r="H427" s="6" t="s">
        <v>303</v>
      </c>
      <c r="I427" s="6" t="s">
        <v>22</v>
      </c>
      <c r="J427" s="6">
        <v>17.58356567706</v>
      </c>
      <c r="K427" s="6">
        <v>-98.222621090773</v>
      </c>
      <c r="L427" s="6" t="str">
        <f>HYPERLINK("https://maps.google.com/?q=17.583565677060005,-98.22262109077263", "🔗 Ver Mapa")</f>
        <v>🔗 Ver Mapa</v>
      </c>
    </row>
    <row r="428" spans="1:12">
      <c r="A428" s="7" t="s">
        <v>183</v>
      </c>
      <c r="B428" s="7" t="s">
        <v>184</v>
      </c>
      <c r="C428" s="7" t="s">
        <v>304</v>
      </c>
      <c r="D428" s="7" t="s">
        <v>48</v>
      </c>
      <c r="E428" s="7" t="s">
        <v>54</v>
      </c>
      <c r="F428" s="7" t="s">
        <v>55</v>
      </c>
      <c r="G428" s="7" t="s">
        <v>305</v>
      </c>
      <c r="H428" s="7" t="s">
        <v>306</v>
      </c>
      <c r="I428" s="7" t="s">
        <v>22</v>
      </c>
      <c r="J428" s="7">
        <v>17.420474714421</v>
      </c>
      <c r="K428" s="7">
        <v>-97.373015375498</v>
      </c>
      <c r="L428" s="7" t="str">
        <f>HYPERLINK("https://maps.google.com/?q=17.42047471442066,-97.37301537549781", "🔗 Ver Mapa")</f>
        <v>🔗 Ver Mapa</v>
      </c>
    </row>
    <row r="429" spans="1:12">
      <c r="A429" s="6" t="s">
        <v>183</v>
      </c>
      <c r="B429" s="6" t="s">
        <v>184</v>
      </c>
      <c r="C429" s="6" t="s">
        <v>304</v>
      </c>
      <c r="D429" s="6" t="s">
        <v>48</v>
      </c>
      <c r="E429" s="6" t="s">
        <v>54</v>
      </c>
      <c r="F429" s="6" t="s">
        <v>55</v>
      </c>
      <c r="G429" s="6" t="s">
        <v>305</v>
      </c>
      <c r="H429" s="6" t="s">
        <v>306</v>
      </c>
      <c r="I429" s="6" t="s">
        <v>22</v>
      </c>
      <c r="J429" s="6">
        <v>17.420474714421</v>
      </c>
      <c r="K429" s="6">
        <v>-97.373015375498</v>
      </c>
      <c r="L429" s="6" t="str">
        <f>HYPERLINK("https://maps.google.com/?q=17.42047471442066,-97.37301537549781", "🔗 Ver Mapa")</f>
        <v>🔗 Ver Mapa</v>
      </c>
    </row>
    <row r="430" spans="1:12">
      <c r="A430" s="7" t="s">
        <v>183</v>
      </c>
      <c r="B430" s="7" t="s">
        <v>184</v>
      </c>
      <c r="C430" s="7" t="s">
        <v>304</v>
      </c>
      <c r="D430" s="7" t="s">
        <v>48</v>
      </c>
      <c r="E430" s="7" t="s">
        <v>54</v>
      </c>
      <c r="F430" s="7" t="s">
        <v>55</v>
      </c>
      <c r="G430" s="7" t="s">
        <v>305</v>
      </c>
      <c r="H430" s="7" t="s">
        <v>306</v>
      </c>
      <c r="I430" s="7" t="s">
        <v>22</v>
      </c>
      <c r="J430" s="7">
        <v>17.420474714421</v>
      </c>
      <c r="K430" s="7">
        <v>-97.373015375498</v>
      </c>
      <c r="L430" s="7" t="str">
        <f>HYPERLINK("https://maps.google.com/?q=17.42047471442066,-97.37301537549781", "🔗 Ver Mapa")</f>
        <v>🔗 Ver Mapa</v>
      </c>
    </row>
    <row r="431" spans="1:12">
      <c r="A431" s="6" t="s">
        <v>183</v>
      </c>
      <c r="B431" s="6" t="s">
        <v>184</v>
      </c>
      <c r="C431" s="6" t="s">
        <v>304</v>
      </c>
      <c r="D431" s="6" t="s">
        <v>48</v>
      </c>
      <c r="E431" s="6" t="s">
        <v>54</v>
      </c>
      <c r="F431" s="6" t="s">
        <v>55</v>
      </c>
      <c r="G431" s="6" t="s">
        <v>305</v>
      </c>
      <c r="H431" s="6" t="s">
        <v>306</v>
      </c>
      <c r="I431" s="6" t="s">
        <v>22</v>
      </c>
      <c r="J431" s="6">
        <v>17.420474714421</v>
      </c>
      <c r="K431" s="6">
        <v>-97.373015375498</v>
      </c>
      <c r="L431" s="6" t="str">
        <f>HYPERLINK("https://maps.google.com/?q=17.42047471442066,-97.37301537549781", "🔗 Ver Mapa")</f>
        <v>🔗 Ver Mapa</v>
      </c>
    </row>
    <row r="432" spans="1:12">
      <c r="A432" s="7" t="s">
        <v>183</v>
      </c>
      <c r="B432" s="7" t="s">
        <v>184</v>
      </c>
      <c r="C432" s="7" t="s">
        <v>307</v>
      </c>
      <c r="D432" s="7" t="s">
        <v>48</v>
      </c>
      <c r="E432" s="7" t="s">
        <v>12</v>
      </c>
      <c r="F432" s="7" t="s">
        <v>148</v>
      </c>
      <c r="G432" s="7" t="s">
        <v>308</v>
      </c>
      <c r="H432" s="7" t="s">
        <v>309</v>
      </c>
      <c r="I432" s="7" t="s">
        <v>22</v>
      </c>
      <c r="J432" s="7">
        <v>16.199201950083</v>
      </c>
      <c r="K432" s="7">
        <v>-96.69747317791</v>
      </c>
      <c r="L432" s="7" t="str">
        <f>HYPERLINK("https://maps.google.com/?q=16.199201950083037,-96.69747317790986", "🔗 Ver Mapa")</f>
        <v>🔗 Ver Mapa</v>
      </c>
    </row>
    <row r="433" spans="1:12">
      <c r="A433" s="6" t="s">
        <v>183</v>
      </c>
      <c r="B433" s="6" t="s">
        <v>184</v>
      </c>
      <c r="C433" s="6" t="s">
        <v>310</v>
      </c>
      <c r="D433" s="6" t="s">
        <v>48</v>
      </c>
      <c r="E433" s="6" t="s">
        <v>12</v>
      </c>
      <c r="F433" s="6" t="s">
        <v>148</v>
      </c>
      <c r="G433" s="6" t="s">
        <v>311</v>
      </c>
      <c r="H433" s="6" t="s">
        <v>312</v>
      </c>
      <c r="I433" s="6" t="s">
        <v>22</v>
      </c>
      <c r="J433" s="6">
        <v>16.416533560686</v>
      </c>
      <c r="K433" s="6">
        <v>-96.740697374344</v>
      </c>
      <c r="L433" s="6" t="str">
        <f>HYPERLINK("https://maps.google.com/?q=16.416533560686425,-96.74069737434385", "🔗 Ver Mapa")</f>
        <v>🔗 Ver Mapa</v>
      </c>
    </row>
    <row r="434" spans="1:12">
      <c r="A434" s="7" t="s">
        <v>183</v>
      </c>
      <c r="B434" s="7" t="s">
        <v>184</v>
      </c>
      <c r="C434" s="7" t="s">
        <v>313</v>
      </c>
      <c r="D434" s="7" t="s">
        <v>48</v>
      </c>
      <c r="E434" s="7" t="s">
        <v>12</v>
      </c>
      <c r="F434" s="7" t="s">
        <v>148</v>
      </c>
      <c r="G434" s="7" t="s">
        <v>314</v>
      </c>
      <c r="H434" s="7" t="s">
        <v>315</v>
      </c>
      <c r="I434" s="7" t="s">
        <v>22</v>
      </c>
      <c r="J434" s="7">
        <v>16.406379245514</v>
      </c>
      <c r="K434" s="7">
        <v>-96.719419127647</v>
      </c>
      <c r="L434" s="7" t="str">
        <f>HYPERLINK("https://maps.google.com/?q=16.4063792455144,-96.7194191276474", "🔗 Ver Mapa")</f>
        <v>🔗 Ver Mapa</v>
      </c>
    </row>
    <row r="435" spans="1:12">
      <c r="A435" s="6" t="s">
        <v>183</v>
      </c>
      <c r="B435" s="6" t="s">
        <v>184</v>
      </c>
      <c r="C435" s="6" t="s">
        <v>316</v>
      </c>
      <c r="D435" s="6" t="s">
        <v>48</v>
      </c>
      <c r="E435" s="6" t="s">
        <v>12</v>
      </c>
      <c r="F435" s="6" t="s">
        <v>148</v>
      </c>
      <c r="G435" s="6" t="s">
        <v>172</v>
      </c>
      <c r="H435" s="6" t="s">
        <v>317</v>
      </c>
      <c r="I435" s="6" t="s">
        <v>22</v>
      </c>
      <c r="J435" s="6">
        <v>16.341914089469</v>
      </c>
      <c r="K435" s="6">
        <v>-96.715071861273</v>
      </c>
      <c r="L435" s="6" t="str">
        <f>HYPERLINK("https://maps.google.com/?q=16.341914089469245,-96.71507186127282", "🔗 Ver Mapa")</f>
        <v>🔗 Ver Mapa</v>
      </c>
    </row>
    <row r="437" spans="1:12" customHeight="1" ht="20"/>
    <row r="438" spans="1:12" customHeight="1" ht="20">
      <c r="A438" s="8" t="s">
        <v>318</v>
      </c>
    </row>
    <row r="439" spans="1:12" customHeight="1" ht="20">
      <c r="A439" s="9" t="s">
        <v>319</v>
      </c>
    </row>
    <row r="440" spans="1:12" customHeight="1" ht="20">
      <c r="A440" s="9" t="s">
        <v>320</v>
      </c>
    </row>
    <row r="441" spans="1:12" customHeight="1" ht="20">
      <c r="A441" s="9" t="s">
        <v>321</v>
      </c>
    </row>
    <row r="442" spans="1:12" customHeight="1" ht="20"/>
    <row r="443" spans="1:12" customHeight="1" ht="20">
      <c r="A443" s="8" t="s">
        <v>322</v>
      </c>
    </row>
    <row r="444" spans="1:12" customHeight="1" ht="20">
      <c r="A444" s="3" t="s">
        <v>323</v>
      </c>
    </row>
    <row r="445" spans="1:12" customHeight="1" ht="20"/>
    <row r="446" spans="1:12" customHeight="1" ht="20">
      <c r="A446" s="8" t="s">
        <v>324</v>
      </c>
    </row>
    <row r="447" spans="1:12" customHeight="1" ht="20">
      <c r="A447" s="3" t="s">
        <v>325</v>
      </c>
    </row>
  </sheetData>
  <mergeCells>
    <mergeCell ref="A1:L1"/>
    <mergeCell ref="A438:K438"/>
    <mergeCell ref="A439:L439"/>
    <mergeCell ref="A440:L440"/>
    <mergeCell ref="A441:L441"/>
    <mergeCell ref="A443:L443"/>
    <mergeCell ref="A444:L444"/>
    <mergeCell ref="A446:L446"/>
    <mergeCell ref="A447:L447"/>
  </mergeCells>
  <hyperlinks>
    <hyperlink ref="L3" r:id="rId_hyperlink_1" tooltip="🔗 Ver Mapa" display="🔗 Ver Mapa"/>
    <hyperlink ref="L4" r:id="rId_hyperlink_2" tooltip="🔗 Ver Mapa" display="🔗 Ver Mapa"/>
    <hyperlink ref="L5" r:id="rId_hyperlink_3" tooltip="🔗 Ver Mapa" display="🔗 Ver Mapa"/>
    <hyperlink ref="L6" r:id="rId_hyperlink_4" tooltip="🔗 Ver Mapa" display="🔗 Ver Mapa"/>
    <hyperlink ref="L7" r:id="rId_hyperlink_5" tooltip="🔗 Ver Mapa" display="🔗 Ver Mapa"/>
    <hyperlink ref="L8" r:id="rId_hyperlink_6" tooltip="🔗 Ver Mapa" display="🔗 Ver Mapa"/>
    <hyperlink ref="L9" r:id="rId_hyperlink_7" tooltip="🔗 Ver Mapa" display="🔗 Ver Mapa"/>
    <hyperlink ref="L10" r:id="rId_hyperlink_8" tooltip="🔗 Ver Mapa" display="🔗 Ver Mapa"/>
    <hyperlink ref="L11" r:id="rId_hyperlink_9" tooltip="🔗 Ver Mapa" display="🔗 Ver Mapa"/>
    <hyperlink ref="L12" r:id="rId_hyperlink_10" tooltip="🔗 Ver Mapa" display="🔗 Ver Mapa"/>
    <hyperlink ref="L13" r:id="rId_hyperlink_11" tooltip="🔗 Ver Mapa" display="🔗 Ver Mapa"/>
    <hyperlink ref="L14" r:id="rId_hyperlink_12" tooltip="🔗 Ver Mapa" display="🔗 Ver Mapa"/>
    <hyperlink ref="L15" r:id="rId_hyperlink_13" tooltip="🔗 Ver Mapa" display="🔗 Ver Mapa"/>
    <hyperlink ref="L16" r:id="rId_hyperlink_14" tooltip="🔗 Ver Mapa" display="🔗 Ver Mapa"/>
    <hyperlink ref="L17" r:id="rId_hyperlink_15" tooltip="🔗 Ver Mapa" display="🔗 Ver Mapa"/>
    <hyperlink ref="L18" r:id="rId_hyperlink_16" tooltip="🔗 Ver Mapa" display="🔗 Ver Mapa"/>
    <hyperlink ref="L19" r:id="rId_hyperlink_17" tooltip="🔗 Ver Mapa" display="🔗 Ver Mapa"/>
    <hyperlink ref="L20" r:id="rId_hyperlink_18" tooltip="🔗 Ver Mapa" display="🔗 Ver Mapa"/>
    <hyperlink ref="L21" r:id="rId_hyperlink_19" tooltip="🔗 Ver Mapa" display="🔗 Ver Mapa"/>
    <hyperlink ref="L22" r:id="rId_hyperlink_20" tooltip="🔗 Ver Mapa" display="🔗 Ver Mapa"/>
    <hyperlink ref="L23" r:id="rId_hyperlink_21" tooltip="🔗 Ver Mapa" display="🔗 Ver Mapa"/>
    <hyperlink ref="L24" r:id="rId_hyperlink_22" tooltip="🔗 Ver Mapa" display="🔗 Ver Mapa"/>
    <hyperlink ref="L25" r:id="rId_hyperlink_23" tooltip="🔗 Ver Mapa" display="🔗 Ver Mapa"/>
    <hyperlink ref="L26" r:id="rId_hyperlink_24" tooltip="🔗 Ver Mapa" display="🔗 Ver Mapa"/>
    <hyperlink ref="L27" r:id="rId_hyperlink_25" tooltip="🔗 Ver Mapa" display="🔗 Ver Mapa"/>
    <hyperlink ref="L28" r:id="rId_hyperlink_26" tooltip="🔗 Ver Mapa" display="🔗 Ver Mapa"/>
    <hyperlink ref="L29" r:id="rId_hyperlink_27" tooltip="🔗 Ver Mapa" display="🔗 Ver Mapa"/>
    <hyperlink ref="L30" r:id="rId_hyperlink_28" tooltip="🔗 Ver Mapa" display="🔗 Ver Mapa"/>
    <hyperlink ref="L31" r:id="rId_hyperlink_29" tooltip="🔗 Ver Mapa" display="🔗 Ver Mapa"/>
    <hyperlink ref="L32" r:id="rId_hyperlink_30" tooltip="🔗 Ver Mapa" display="🔗 Ver Mapa"/>
    <hyperlink ref="L33" r:id="rId_hyperlink_31" tooltip="🔗 Ver Mapa" display="🔗 Ver Mapa"/>
    <hyperlink ref="L34" r:id="rId_hyperlink_32" tooltip="🔗 Ver Mapa" display="🔗 Ver Mapa"/>
    <hyperlink ref="L35" r:id="rId_hyperlink_33" tooltip="🔗 Ver Mapa" display="🔗 Ver Mapa"/>
    <hyperlink ref="L36" r:id="rId_hyperlink_34" tooltip="🔗 Ver Mapa" display="🔗 Ver Mapa"/>
    <hyperlink ref="L37" r:id="rId_hyperlink_35" tooltip="🔗 Ver Mapa" display="🔗 Ver Mapa"/>
    <hyperlink ref="L38" r:id="rId_hyperlink_36" tooltip="🔗 Ver Mapa" display="🔗 Ver Mapa"/>
    <hyperlink ref="L39" r:id="rId_hyperlink_37" tooltip="🔗 Ver Mapa" display="🔗 Ver Mapa"/>
    <hyperlink ref="L40" r:id="rId_hyperlink_38" tooltip="🔗 Ver Mapa" display="🔗 Ver Mapa"/>
    <hyperlink ref="L41" r:id="rId_hyperlink_39" tooltip="🔗 Ver Mapa" display="🔗 Ver Mapa"/>
    <hyperlink ref="L42" r:id="rId_hyperlink_40" tooltip="🔗 Ver Mapa" display="🔗 Ver Mapa"/>
    <hyperlink ref="L43" r:id="rId_hyperlink_41" tooltip="🔗 Ver Mapa" display="🔗 Ver Mapa"/>
    <hyperlink ref="L44" r:id="rId_hyperlink_42" tooltip="🔗 Ver Mapa" display="🔗 Ver Mapa"/>
    <hyperlink ref="L45" r:id="rId_hyperlink_43" tooltip="🔗 Ver Mapa" display="🔗 Ver Mapa"/>
    <hyperlink ref="L46" r:id="rId_hyperlink_44" tooltip="🔗 Ver Mapa" display="🔗 Ver Mapa"/>
    <hyperlink ref="L47" r:id="rId_hyperlink_45" tooltip="🔗 Ver Mapa" display="🔗 Ver Mapa"/>
    <hyperlink ref="L48" r:id="rId_hyperlink_46" tooltip="🔗 Ver Mapa" display="🔗 Ver Mapa"/>
    <hyperlink ref="L49" r:id="rId_hyperlink_47" tooltip="🔗 Ver Mapa" display="🔗 Ver Mapa"/>
    <hyperlink ref="L50" r:id="rId_hyperlink_48" tooltip="🔗 Ver Mapa" display="🔗 Ver Mapa"/>
    <hyperlink ref="L51" r:id="rId_hyperlink_49" tooltip="🔗 Ver Mapa" display="🔗 Ver Mapa"/>
    <hyperlink ref="L52" r:id="rId_hyperlink_50" tooltip="🔗 Ver Mapa" display="🔗 Ver Mapa"/>
    <hyperlink ref="L53" r:id="rId_hyperlink_51" tooltip="🔗 Ver Mapa" display="🔗 Ver Mapa"/>
    <hyperlink ref="L54" r:id="rId_hyperlink_52" tooltip="🔗 Ver Mapa" display="🔗 Ver Mapa"/>
    <hyperlink ref="L55" r:id="rId_hyperlink_53" tooltip="🔗 Ver Mapa" display="🔗 Ver Mapa"/>
    <hyperlink ref="L56" r:id="rId_hyperlink_54" tooltip="🔗 Ver Mapa" display="🔗 Ver Mapa"/>
    <hyperlink ref="L57" r:id="rId_hyperlink_55" tooltip="🔗 Ver Mapa" display="🔗 Ver Mapa"/>
    <hyperlink ref="L58" r:id="rId_hyperlink_56" tooltip="🔗 Ver Mapa" display="🔗 Ver Mapa"/>
    <hyperlink ref="L59" r:id="rId_hyperlink_57" tooltip="🔗 Ver Mapa" display="🔗 Ver Mapa"/>
    <hyperlink ref="L60" r:id="rId_hyperlink_58" tooltip="🔗 Ver Mapa" display="🔗 Ver Mapa"/>
    <hyperlink ref="L61" r:id="rId_hyperlink_59" tooltip="🔗 Ver Mapa" display="🔗 Ver Mapa"/>
    <hyperlink ref="L62" r:id="rId_hyperlink_60" tooltip="🔗 Ver Mapa" display="🔗 Ver Mapa"/>
    <hyperlink ref="L63" r:id="rId_hyperlink_61" tooltip="🔗 Ver Mapa" display="🔗 Ver Mapa"/>
    <hyperlink ref="L64" r:id="rId_hyperlink_62" tooltip="🔗 Ver Mapa" display="🔗 Ver Mapa"/>
    <hyperlink ref="L65" r:id="rId_hyperlink_63" tooltip="🔗 Ver Mapa" display="🔗 Ver Mapa"/>
    <hyperlink ref="L66" r:id="rId_hyperlink_64" tooltip="🔗 Ver Mapa" display="🔗 Ver Mapa"/>
    <hyperlink ref="L67" r:id="rId_hyperlink_65" tooltip="🔗 Ver Mapa" display="🔗 Ver Mapa"/>
    <hyperlink ref="L68" r:id="rId_hyperlink_66" tooltip="🔗 Ver Mapa" display="🔗 Ver Mapa"/>
    <hyperlink ref="L69" r:id="rId_hyperlink_67" tooltip="🔗 Ver Mapa" display="🔗 Ver Mapa"/>
    <hyperlink ref="L70" r:id="rId_hyperlink_68" tooltip="🔗 Ver Mapa" display="🔗 Ver Mapa"/>
    <hyperlink ref="L71" r:id="rId_hyperlink_69" tooltip="🔗 Ver Mapa" display="🔗 Ver Mapa"/>
    <hyperlink ref="L72" r:id="rId_hyperlink_70" tooltip="🔗 Ver Mapa" display="🔗 Ver Mapa"/>
    <hyperlink ref="L73" r:id="rId_hyperlink_71" tooltip="🔗 Ver Mapa" display="🔗 Ver Mapa"/>
    <hyperlink ref="L74" r:id="rId_hyperlink_72" tooltip="🔗 Ver Mapa" display="🔗 Ver Mapa"/>
    <hyperlink ref="L75" r:id="rId_hyperlink_73" tooltip="🔗 Ver Mapa" display="🔗 Ver Mapa"/>
    <hyperlink ref="L76" r:id="rId_hyperlink_74" tooltip="🔗 Ver Mapa" display="🔗 Ver Mapa"/>
    <hyperlink ref="L77" r:id="rId_hyperlink_75" tooltip="🔗 Ver Mapa" display="🔗 Ver Mapa"/>
    <hyperlink ref="L78" r:id="rId_hyperlink_76" tooltip="🔗 Ver Mapa" display="🔗 Ver Mapa"/>
    <hyperlink ref="L79" r:id="rId_hyperlink_77" tooltip="🔗 Ver Mapa" display="🔗 Ver Mapa"/>
    <hyperlink ref="L80" r:id="rId_hyperlink_78" tooltip="🔗 Ver Mapa" display="🔗 Ver Mapa"/>
    <hyperlink ref="L81" r:id="rId_hyperlink_79" tooltip="🔗 Ver Mapa" display="🔗 Ver Mapa"/>
    <hyperlink ref="L82" r:id="rId_hyperlink_80" tooltip="🔗 Ver Mapa" display="🔗 Ver Mapa"/>
    <hyperlink ref="L83" r:id="rId_hyperlink_81" tooltip="🔗 Ver Mapa" display="🔗 Ver Mapa"/>
    <hyperlink ref="L84" r:id="rId_hyperlink_82" tooltip="🔗 Ver Mapa" display="🔗 Ver Mapa"/>
    <hyperlink ref="L85" r:id="rId_hyperlink_83" tooltip="🔗 Ver Mapa" display="🔗 Ver Mapa"/>
    <hyperlink ref="L86" r:id="rId_hyperlink_84" tooltip="🔗 Ver Mapa" display="🔗 Ver Mapa"/>
    <hyperlink ref="L87" r:id="rId_hyperlink_85" tooltip="🔗 Ver Mapa" display="🔗 Ver Mapa"/>
    <hyperlink ref="L88" r:id="rId_hyperlink_86" tooltip="🔗 Ver Mapa" display="🔗 Ver Mapa"/>
    <hyperlink ref="L89" r:id="rId_hyperlink_87" tooltip="🔗 Ver Mapa" display="🔗 Ver Mapa"/>
    <hyperlink ref="L90" r:id="rId_hyperlink_88" tooltip="🔗 Ver Mapa" display="🔗 Ver Mapa"/>
    <hyperlink ref="L91" r:id="rId_hyperlink_89" tooltip="🔗 Ver Mapa" display="🔗 Ver Mapa"/>
    <hyperlink ref="L92" r:id="rId_hyperlink_90" tooltip="🔗 Ver Mapa" display="🔗 Ver Mapa"/>
    <hyperlink ref="L93" r:id="rId_hyperlink_91" tooltip="🔗 Ver Mapa" display="🔗 Ver Mapa"/>
    <hyperlink ref="L94" r:id="rId_hyperlink_92" tooltip="🔗 Ver Mapa" display="🔗 Ver Mapa"/>
    <hyperlink ref="L95" r:id="rId_hyperlink_93" tooltip="🔗 Ver Mapa" display="🔗 Ver Mapa"/>
    <hyperlink ref="L96" r:id="rId_hyperlink_94" tooltip="🔗 Ver Mapa" display="🔗 Ver Mapa"/>
    <hyperlink ref="L97" r:id="rId_hyperlink_95" tooltip="🔗 Ver Mapa" display="🔗 Ver Mapa"/>
    <hyperlink ref="L98" r:id="rId_hyperlink_96" tooltip="🔗 Ver Mapa" display="🔗 Ver Mapa"/>
    <hyperlink ref="L99" r:id="rId_hyperlink_97" tooltip="🔗 Ver Mapa" display="🔗 Ver Mapa"/>
    <hyperlink ref="L100" r:id="rId_hyperlink_98" tooltip="🔗 Ver Mapa" display="🔗 Ver Mapa"/>
    <hyperlink ref="L101" r:id="rId_hyperlink_99" tooltip="🔗 Ver Mapa" display="🔗 Ver Mapa"/>
    <hyperlink ref="L102" r:id="rId_hyperlink_100" tooltip="🔗 Ver Mapa" display="🔗 Ver Mapa"/>
    <hyperlink ref="L103" r:id="rId_hyperlink_101" tooltip="🔗 Ver Mapa" display="🔗 Ver Mapa"/>
    <hyperlink ref="L104" r:id="rId_hyperlink_102" tooltip="🔗 Ver Mapa" display="🔗 Ver Mapa"/>
    <hyperlink ref="L105" r:id="rId_hyperlink_103" tooltip="🔗 Ver Mapa" display="🔗 Ver Mapa"/>
    <hyperlink ref="L106" r:id="rId_hyperlink_104" tooltip="🔗 Ver Mapa" display="🔗 Ver Mapa"/>
    <hyperlink ref="L107" r:id="rId_hyperlink_105" tooltip="🔗 Ver Mapa" display="🔗 Ver Mapa"/>
    <hyperlink ref="L108" r:id="rId_hyperlink_106" tooltip="🔗 Ver Mapa" display="🔗 Ver Mapa"/>
    <hyperlink ref="L109" r:id="rId_hyperlink_107" tooltip="🔗 Ver Mapa" display="🔗 Ver Mapa"/>
    <hyperlink ref="L110" r:id="rId_hyperlink_108" tooltip="🔗 Ver Mapa" display="🔗 Ver Mapa"/>
    <hyperlink ref="L111" r:id="rId_hyperlink_109" tooltip="🔗 Ver Mapa" display="🔗 Ver Mapa"/>
    <hyperlink ref="L112" r:id="rId_hyperlink_110" tooltip="🔗 Ver Mapa" display="🔗 Ver Mapa"/>
    <hyperlink ref="L113" r:id="rId_hyperlink_111" tooltip="🔗 Ver Mapa" display="🔗 Ver Mapa"/>
    <hyperlink ref="L114" r:id="rId_hyperlink_112" tooltip="🔗 Ver Mapa" display="🔗 Ver Mapa"/>
    <hyperlink ref="L115" r:id="rId_hyperlink_113" tooltip="🔗 Ver Mapa" display="🔗 Ver Mapa"/>
    <hyperlink ref="L116" r:id="rId_hyperlink_114" tooltip="🔗 Ver Mapa" display="🔗 Ver Mapa"/>
    <hyperlink ref="L117" r:id="rId_hyperlink_115" tooltip="🔗 Ver Mapa" display="🔗 Ver Mapa"/>
    <hyperlink ref="L118" r:id="rId_hyperlink_116" tooltip="🔗 Ver Mapa" display="🔗 Ver Mapa"/>
    <hyperlink ref="L119" r:id="rId_hyperlink_117" tooltip="🔗 Ver Mapa" display="🔗 Ver Mapa"/>
    <hyperlink ref="L120" r:id="rId_hyperlink_118" tooltip="🔗 Ver Mapa" display="🔗 Ver Mapa"/>
    <hyperlink ref="L121" r:id="rId_hyperlink_119" tooltip="🔗 Ver Mapa" display="🔗 Ver Mapa"/>
    <hyperlink ref="L122" r:id="rId_hyperlink_120" tooltip="🔗 Ver Mapa" display="🔗 Ver Mapa"/>
    <hyperlink ref="L123" r:id="rId_hyperlink_121" tooltip="🔗 Ver Mapa" display="🔗 Ver Mapa"/>
    <hyperlink ref="L124" r:id="rId_hyperlink_122" tooltip="🔗 Ver Mapa" display="🔗 Ver Mapa"/>
    <hyperlink ref="L125" r:id="rId_hyperlink_123" tooltip="🔗 Ver Mapa" display="🔗 Ver Mapa"/>
    <hyperlink ref="L126" r:id="rId_hyperlink_124" tooltip="🔗 Ver Mapa" display="🔗 Ver Mapa"/>
    <hyperlink ref="L127" r:id="rId_hyperlink_125" tooltip="🔗 Ver Mapa" display="🔗 Ver Mapa"/>
    <hyperlink ref="L128" r:id="rId_hyperlink_126" tooltip="🔗 Ver Mapa" display="🔗 Ver Mapa"/>
    <hyperlink ref="L129" r:id="rId_hyperlink_127" tooltip="🔗 Ver Mapa" display="🔗 Ver Mapa"/>
    <hyperlink ref="L130" r:id="rId_hyperlink_128" tooltip="🔗 Ver Mapa" display="🔗 Ver Mapa"/>
    <hyperlink ref="L131" r:id="rId_hyperlink_129" tooltip="🔗 Ver Mapa" display="🔗 Ver Mapa"/>
    <hyperlink ref="L132" r:id="rId_hyperlink_130" tooltip="🔗 Ver Mapa" display="🔗 Ver Mapa"/>
    <hyperlink ref="L133" r:id="rId_hyperlink_131" tooltip="🔗 Ver Mapa" display="🔗 Ver Mapa"/>
    <hyperlink ref="L134" r:id="rId_hyperlink_132" tooltip="🔗 Ver Mapa" display="🔗 Ver Mapa"/>
    <hyperlink ref="L135" r:id="rId_hyperlink_133" tooltip="🔗 Ver Mapa" display="🔗 Ver Mapa"/>
    <hyperlink ref="L136" r:id="rId_hyperlink_134" tooltip="🔗 Ver Mapa" display="🔗 Ver Mapa"/>
    <hyperlink ref="L137" r:id="rId_hyperlink_135" tooltip="🔗 Ver Mapa" display="🔗 Ver Mapa"/>
    <hyperlink ref="L138" r:id="rId_hyperlink_136" tooltip="🔗 Ver Mapa" display="🔗 Ver Mapa"/>
    <hyperlink ref="L139" r:id="rId_hyperlink_137" tooltip="🔗 Ver Mapa" display="🔗 Ver Mapa"/>
    <hyperlink ref="L140" r:id="rId_hyperlink_138" tooltip="🔗 Ver Mapa" display="🔗 Ver Mapa"/>
    <hyperlink ref="L141" r:id="rId_hyperlink_139" tooltip="🔗 Ver Mapa" display="🔗 Ver Mapa"/>
    <hyperlink ref="L142" r:id="rId_hyperlink_140" tooltip="🔗 Ver Mapa" display="🔗 Ver Mapa"/>
    <hyperlink ref="L143" r:id="rId_hyperlink_141" tooltip="🔗 Ver Mapa" display="🔗 Ver Mapa"/>
    <hyperlink ref="L144" r:id="rId_hyperlink_142" tooltip="🔗 Ver Mapa" display="🔗 Ver Mapa"/>
    <hyperlink ref="L145" r:id="rId_hyperlink_143" tooltip="🔗 Ver Mapa" display="🔗 Ver Mapa"/>
    <hyperlink ref="L146" r:id="rId_hyperlink_144" tooltip="🔗 Ver Mapa" display="🔗 Ver Mapa"/>
    <hyperlink ref="L147" r:id="rId_hyperlink_145" tooltip="🔗 Ver Mapa" display="🔗 Ver Mapa"/>
    <hyperlink ref="L148" r:id="rId_hyperlink_146" tooltip="🔗 Ver Mapa" display="🔗 Ver Mapa"/>
    <hyperlink ref="L149" r:id="rId_hyperlink_147" tooltip="🔗 Ver Mapa" display="🔗 Ver Mapa"/>
    <hyperlink ref="L150" r:id="rId_hyperlink_148" tooltip="🔗 Ver Mapa" display="🔗 Ver Mapa"/>
    <hyperlink ref="L151" r:id="rId_hyperlink_149" tooltip="🔗 Ver Mapa" display="🔗 Ver Mapa"/>
    <hyperlink ref="L152" r:id="rId_hyperlink_150" tooltip="🔗 Ver Mapa" display="🔗 Ver Mapa"/>
    <hyperlink ref="L153" r:id="rId_hyperlink_151" tooltip="🔗 Ver Mapa" display="🔗 Ver Mapa"/>
    <hyperlink ref="L154" r:id="rId_hyperlink_152" tooltip="🔗 Ver Mapa" display="🔗 Ver Mapa"/>
    <hyperlink ref="L155" r:id="rId_hyperlink_153" tooltip="🔗 Ver Mapa" display="🔗 Ver Mapa"/>
    <hyperlink ref="L156" r:id="rId_hyperlink_154" tooltip="🔗 Ver Mapa" display="🔗 Ver Mapa"/>
    <hyperlink ref="L157" r:id="rId_hyperlink_155" tooltip="🔗 Ver Mapa" display="🔗 Ver Mapa"/>
    <hyperlink ref="L158" r:id="rId_hyperlink_156" tooltip="🔗 Ver Mapa" display="🔗 Ver Mapa"/>
    <hyperlink ref="L159" r:id="rId_hyperlink_157" tooltip="🔗 Ver Mapa" display="🔗 Ver Mapa"/>
    <hyperlink ref="L160" r:id="rId_hyperlink_158" tooltip="🔗 Ver Mapa" display="🔗 Ver Mapa"/>
    <hyperlink ref="L161" r:id="rId_hyperlink_159" tooltip="🔗 Ver Mapa" display="🔗 Ver Mapa"/>
    <hyperlink ref="L162" r:id="rId_hyperlink_160" tooltip="🔗 Ver Mapa" display="🔗 Ver Mapa"/>
    <hyperlink ref="L163" r:id="rId_hyperlink_161" tooltip="🔗 Ver Mapa" display="🔗 Ver Mapa"/>
    <hyperlink ref="L164" r:id="rId_hyperlink_162" tooltip="🔗 Ver Mapa" display="🔗 Ver Mapa"/>
    <hyperlink ref="L165" r:id="rId_hyperlink_163" tooltip="🔗 Ver Mapa" display="🔗 Ver Mapa"/>
    <hyperlink ref="L166" r:id="rId_hyperlink_164" tooltip="🔗 Ver Mapa" display="🔗 Ver Mapa"/>
    <hyperlink ref="L167" r:id="rId_hyperlink_165" tooltip="🔗 Ver Mapa" display="🔗 Ver Mapa"/>
    <hyperlink ref="L168" r:id="rId_hyperlink_166" tooltip="🔗 Ver Mapa" display="🔗 Ver Mapa"/>
    <hyperlink ref="L169" r:id="rId_hyperlink_167" tooltip="🔗 Ver Mapa" display="🔗 Ver Mapa"/>
    <hyperlink ref="L170" r:id="rId_hyperlink_168" tooltip="🔗 Ver Mapa" display="🔗 Ver Mapa"/>
    <hyperlink ref="L171" r:id="rId_hyperlink_169" tooltip="🔗 Ver Mapa" display="🔗 Ver Mapa"/>
    <hyperlink ref="L172" r:id="rId_hyperlink_170" tooltip="🔗 Ver Mapa" display="🔗 Ver Mapa"/>
    <hyperlink ref="L173" r:id="rId_hyperlink_171" tooltip="🔗 Ver Mapa" display="🔗 Ver Mapa"/>
    <hyperlink ref="L174" r:id="rId_hyperlink_172" tooltip="🔗 Ver Mapa" display="🔗 Ver Mapa"/>
    <hyperlink ref="L175" r:id="rId_hyperlink_173" tooltip="🔗 Ver Mapa" display="🔗 Ver Mapa"/>
    <hyperlink ref="L176" r:id="rId_hyperlink_174" tooltip="🔗 Ver Mapa" display="🔗 Ver Mapa"/>
    <hyperlink ref="L177" r:id="rId_hyperlink_175" tooltip="🔗 Ver Mapa" display="🔗 Ver Mapa"/>
    <hyperlink ref="L178" r:id="rId_hyperlink_176" tooltip="🔗 Ver Mapa" display="🔗 Ver Mapa"/>
    <hyperlink ref="L179" r:id="rId_hyperlink_177" tooltip="🔗 Ver Mapa" display="🔗 Ver Mapa"/>
    <hyperlink ref="L180" r:id="rId_hyperlink_178" tooltip="🔗 Ver Mapa" display="🔗 Ver Mapa"/>
    <hyperlink ref="L181" r:id="rId_hyperlink_179" tooltip="🔗 Ver Mapa" display="🔗 Ver Mapa"/>
    <hyperlink ref="L182" r:id="rId_hyperlink_180" tooltip="🔗 Ver Mapa" display="🔗 Ver Mapa"/>
    <hyperlink ref="L183" r:id="rId_hyperlink_181" tooltip="🔗 Ver Mapa" display="🔗 Ver Mapa"/>
    <hyperlink ref="L184" r:id="rId_hyperlink_182" tooltip="🔗 Ver Mapa" display="🔗 Ver Mapa"/>
    <hyperlink ref="L185" r:id="rId_hyperlink_183" tooltip="🔗 Ver Mapa" display="🔗 Ver Mapa"/>
    <hyperlink ref="L186" r:id="rId_hyperlink_184" tooltip="🔗 Ver Mapa" display="🔗 Ver Mapa"/>
    <hyperlink ref="L187" r:id="rId_hyperlink_185" tooltip="🔗 Ver Mapa" display="🔗 Ver Mapa"/>
    <hyperlink ref="L188" r:id="rId_hyperlink_186" tooltip="🔗 Ver Mapa" display="🔗 Ver Mapa"/>
    <hyperlink ref="L189" r:id="rId_hyperlink_187" tooltip="🔗 Ver Mapa" display="🔗 Ver Mapa"/>
    <hyperlink ref="L190" r:id="rId_hyperlink_188" tooltip="🔗 Ver Mapa" display="🔗 Ver Mapa"/>
    <hyperlink ref="L191" r:id="rId_hyperlink_189" tooltip="🔗 Ver Mapa" display="🔗 Ver Mapa"/>
    <hyperlink ref="L192" r:id="rId_hyperlink_190" tooltip="🔗 Ver Mapa" display="🔗 Ver Mapa"/>
    <hyperlink ref="L193" r:id="rId_hyperlink_191" tooltip="🔗 Ver Mapa" display="🔗 Ver Mapa"/>
    <hyperlink ref="L194" r:id="rId_hyperlink_192" tooltip="🔗 Ver Mapa" display="🔗 Ver Mapa"/>
    <hyperlink ref="L195" r:id="rId_hyperlink_193" tooltip="🔗 Ver Mapa" display="🔗 Ver Mapa"/>
    <hyperlink ref="L196" r:id="rId_hyperlink_194" tooltip="🔗 Ver Mapa" display="🔗 Ver Mapa"/>
    <hyperlink ref="L197" r:id="rId_hyperlink_195" tooltip="🔗 Ver Mapa" display="🔗 Ver Mapa"/>
    <hyperlink ref="L198" r:id="rId_hyperlink_196" tooltip="🔗 Ver Mapa" display="🔗 Ver Mapa"/>
    <hyperlink ref="L199" r:id="rId_hyperlink_197" tooltip="🔗 Ver Mapa" display="🔗 Ver Mapa"/>
    <hyperlink ref="L200" r:id="rId_hyperlink_198" tooltip="🔗 Ver Mapa" display="🔗 Ver Mapa"/>
    <hyperlink ref="L201" r:id="rId_hyperlink_199" tooltip="🔗 Ver Mapa" display="🔗 Ver Mapa"/>
    <hyperlink ref="L202" r:id="rId_hyperlink_200" tooltip="🔗 Ver Mapa" display="🔗 Ver Mapa"/>
    <hyperlink ref="L203" r:id="rId_hyperlink_201" tooltip="🔗 Ver Mapa" display="🔗 Ver Mapa"/>
    <hyperlink ref="L204" r:id="rId_hyperlink_202" tooltip="🔗 Ver Mapa" display="🔗 Ver Mapa"/>
    <hyperlink ref="L205" r:id="rId_hyperlink_203" tooltip="🔗 Ver Mapa" display="🔗 Ver Mapa"/>
    <hyperlink ref="L206" r:id="rId_hyperlink_204" tooltip="🔗 Ver Mapa" display="🔗 Ver Mapa"/>
    <hyperlink ref="L207" r:id="rId_hyperlink_205" tooltip="🔗 Ver Mapa" display="🔗 Ver Mapa"/>
    <hyperlink ref="L208" r:id="rId_hyperlink_206" tooltip="🔗 Ver Mapa" display="🔗 Ver Mapa"/>
    <hyperlink ref="L209" r:id="rId_hyperlink_207" tooltip="🔗 Ver Mapa" display="🔗 Ver Mapa"/>
    <hyperlink ref="L210" r:id="rId_hyperlink_208" tooltip="🔗 Ver Mapa" display="🔗 Ver Mapa"/>
    <hyperlink ref="L211" r:id="rId_hyperlink_209" tooltip="🔗 Ver Mapa" display="🔗 Ver Mapa"/>
    <hyperlink ref="L212" r:id="rId_hyperlink_210" tooltip="🔗 Ver Mapa" display="🔗 Ver Mapa"/>
    <hyperlink ref="L213" r:id="rId_hyperlink_211" tooltip="🔗 Ver Mapa" display="🔗 Ver Mapa"/>
    <hyperlink ref="L214" r:id="rId_hyperlink_212" tooltip="🔗 Ver Mapa" display="🔗 Ver Mapa"/>
    <hyperlink ref="L215" r:id="rId_hyperlink_213" tooltip="🔗 Ver Mapa" display="🔗 Ver Mapa"/>
    <hyperlink ref="L216" r:id="rId_hyperlink_214" tooltip="🔗 Ver Mapa" display="🔗 Ver Mapa"/>
    <hyperlink ref="L217" r:id="rId_hyperlink_215" tooltip="🔗 Ver Mapa" display="🔗 Ver Mapa"/>
    <hyperlink ref="L218" r:id="rId_hyperlink_216" tooltip="🔗 Ver Mapa" display="🔗 Ver Mapa"/>
    <hyperlink ref="L219" r:id="rId_hyperlink_217" tooltip="🔗 Ver Mapa" display="🔗 Ver Mapa"/>
    <hyperlink ref="L220" r:id="rId_hyperlink_218" tooltip="🔗 Ver Mapa" display="🔗 Ver Mapa"/>
    <hyperlink ref="L221" r:id="rId_hyperlink_219" tooltip="🔗 Ver Mapa" display="🔗 Ver Mapa"/>
    <hyperlink ref="L222" r:id="rId_hyperlink_220" tooltip="🔗 Ver Mapa" display="🔗 Ver Mapa"/>
    <hyperlink ref="L223" r:id="rId_hyperlink_221" tooltip="🔗 Ver Mapa" display="🔗 Ver Mapa"/>
    <hyperlink ref="L224" r:id="rId_hyperlink_222" tooltip="🔗 Ver Mapa" display="🔗 Ver Mapa"/>
    <hyperlink ref="L225" r:id="rId_hyperlink_223" tooltip="🔗 Ver Mapa" display="🔗 Ver Mapa"/>
    <hyperlink ref="L226" r:id="rId_hyperlink_224" tooltip="🔗 Ver Mapa" display="🔗 Ver Mapa"/>
    <hyperlink ref="L227" r:id="rId_hyperlink_225" tooltip="🔗 Ver Mapa" display="🔗 Ver Mapa"/>
    <hyperlink ref="L228" r:id="rId_hyperlink_226" tooltip="🔗 Ver Mapa" display="🔗 Ver Mapa"/>
    <hyperlink ref="L229" r:id="rId_hyperlink_227" tooltip="🔗 Ver Mapa" display="🔗 Ver Mapa"/>
    <hyperlink ref="L230" r:id="rId_hyperlink_228" tooltip="🔗 Ver Mapa" display="🔗 Ver Mapa"/>
    <hyperlink ref="L231" r:id="rId_hyperlink_229" tooltip="🔗 Ver Mapa" display="🔗 Ver Mapa"/>
    <hyperlink ref="L232" r:id="rId_hyperlink_230" tooltip="🔗 Ver Mapa" display="🔗 Ver Mapa"/>
    <hyperlink ref="L233" r:id="rId_hyperlink_231" tooltip="🔗 Ver Mapa" display="🔗 Ver Mapa"/>
    <hyperlink ref="L234" r:id="rId_hyperlink_232" tooltip="🔗 Ver Mapa" display="🔗 Ver Mapa"/>
    <hyperlink ref="L235" r:id="rId_hyperlink_233" tooltip="🔗 Ver Mapa" display="🔗 Ver Mapa"/>
    <hyperlink ref="L236" r:id="rId_hyperlink_234" tooltip="🔗 Ver Mapa" display="🔗 Ver Mapa"/>
    <hyperlink ref="L237" r:id="rId_hyperlink_235" tooltip="🔗 Ver Mapa" display="🔗 Ver Mapa"/>
    <hyperlink ref="L238" r:id="rId_hyperlink_236" tooltip="🔗 Ver Mapa" display="🔗 Ver Mapa"/>
    <hyperlink ref="L239" r:id="rId_hyperlink_237" tooltip="🔗 Ver Mapa" display="🔗 Ver Mapa"/>
    <hyperlink ref="L240" r:id="rId_hyperlink_238" tooltip="🔗 Ver Mapa" display="🔗 Ver Mapa"/>
    <hyperlink ref="L241" r:id="rId_hyperlink_239" tooltip="🔗 Ver Mapa" display="🔗 Ver Mapa"/>
    <hyperlink ref="L242" r:id="rId_hyperlink_240" tooltip="🔗 Ver Mapa" display="🔗 Ver Mapa"/>
    <hyperlink ref="L243" r:id="rId_hyperlink_241" tooltip="🔗 Ver Mapa" display="🔗 Ver Mapa"/>
    <hyperlink ref="L244" r:id="rId_hyperlink_242" tooltip="🔗 Ver Mapa" display="🔗 Ver Mapa"/>
    <hyperlink ref="L245" r:id="rId_hyperlink_243" tooltip="🔗 Ver Mapa" display="🔗 Ver Mapa"/>
    <hyperlink ref="L246" r:id="rId_hyperlink_244" tooltip="🔗 Ver Mapa" display="🔗 Ver Mapa"/>
    <hyperlink ref="L247" r:id="rId_hyperlink_245" tooltip="🔗 Ver Mapa" display="🔗 Ver Mapa"/>
    <hyperlink ref="L248" r:id="rId_hyperlink_246" tooltip="🔗 Ver Mapa" display="🔗 Ver Mapa"/>
    <hyperlink ref="L249" r:id="rId_hyperlink_247" tooltip="🔗 Ver Mapa" display="🔗 Ver Mapa"/>
    <hyperlink ref="L250" r:id="rId_hyperlink_248" tooltip="🔗 Ver Mapa" display="🔗 Ver Mapa"/>
    <hyperlink ref="L251" r:id="rId_hyperlink_249" tooltip="🔗 Ver Mapa" display="🔗 Ver Mapa"/>
    <hyperlink ref="L252" r:id="rId_hyperlink_250" tooltip="🔗 Ver Mapa" display="🔗 Ver Mapa"/>
    <hyperlink ref="L253" r:id="rId_hyperlink_251" tooltip="🔗 Ver Mapa" display="🔗 Ver Mapa"/>
    <hyperlink ref="L254" r:id="rId_hyperlink_252" tooltip="🔗 Ver Mapa" display="🔗 Ver Mapa"/>
    <hyperlink ref="L255" r:id="rId_hyperlink_253" tooltip="🔗 Ver Mapa" display="🔗 Ver Mapa"/>
    <hyperlink ref="L256" r:id="rId_hyperlink_254" tooltip="🔗 Ver Mapa" display="🔗 Ver Mapa"/>
    <hyperlink ref="L257" r:id="rId_hyperlink_255" tooltip="🔗 Ver Mapa" display="🔗 Ver Mapa"/>
    <hyperlink ref="L258" r:id="rId_hyperlink_256" tooltip="🔗 Ver Mapa" display="🔗 Ver Mapa"/>
    <hyperlink ref="L259" r:id="rId_hyperlink_257" tooltip="🔗 Ver Mapa" display="🔗 Ver Mapa"/>
    <hyperlink ref="L260" r:id="rId_hyperlink_258" tooltip="🔗 Ver Mapa" display="🔗 Ver Mapa"/>
    <hyperlink ref="L261" r:id="rId_hyperlink_259" tooltip="🔗 Ver Mapa" display="🔗 Ver Mapa"/>
    <hyperlink ref="L262" r:id="rId_hyperlink_260" tooltip="🔗 Ver Mapa" display="🔗 Ver Mapa"/>
    <hyperlink ref="L263" r:id="rId_hyperlink_261" tooltip="🔗 Ver Mapa" display="🔗 Ver Mapa"/>
    <hyperlink ref="L264" r:id="rId_hyperlink_262" tooltip="🔗 Ver Mapa" display="🔗 Ver Mapa"/>
    <hyperlink ref="L265" r:id="rId_hyperlink_263" tooltip="🔗 Ver Mapa" display="🔗 Ver Mapa"/>
    <hyperlink ref="L266" r:id="rId_hyperlink_264" tooltip="🔗 Ver Mapa" display="🔗 Ver Mapa"/>
    <hyperlink ref="L267" r:id="rId_hyperlink_265" tooltip="🔗 Ver Mapa" display="🔗 Ver Mapa"/>
    <hyperlink ref="L268" r:id="rId_hyperlink_266" tooltip="🔗 Ver Mapa" display="🔗 Ver Mapa"/>
    <hyperlink ref="L269" r:id="rId_hyperlink_267" tooltip="🔗 Ver Mapa" display="🔗 Ver Mapa"/>
    <hyperlink ref="L270" r:id="rId_hyperlink_268" tooltip="🔗 Ver Mapa" display="🔗 Ver Mapa"/>
    <hyperlink ref="L271" r:id="rId_hyperlink_269" tooltip="🔗 Ver Mapa" display="🔗 Ver Mapa"/>
    <hyperlink ref="L272" r:id="rId_hyperlink_270" tooltip="🔗 Ver Mapa" display="🔗 Ver Mapa"/>
    <hyperlink ref="L273" r:id="rId_hyperlink_271" tooltip="🔗 Ver Mapa" display="🔗 Ver Mapa"/>
    <hyperlink ref="L274" r:id="rId_hyperlink_272" tooltip="🔗 Ver Mapa" display="🔗 Ver Mapa"/>
    <hyperlink ref="L275" r:id="rId_hyperlink_273" tooltip="🔗 Ver Mapa" display="🔗 Ver Mapa"/>
    <hyperlink ref="L276" r:id="rId_hyperlink_274" tooltip="🔗 Ver Mapa" display="🔗 Ver Mapa"/>
    <hyperlink ref="L277" r:id="rId_hyperlink_275" tooltip="🔗 Ver Mapa" display="🔗 Ver Mapa"/>
    <hyperlink ref="L278" r:id="rId_hyperlink_276" tooltip="🔗 Ver Mapa" display="🔗 Ver Mapa"/>
    <hyperlink ref="L279" r:id="rId_hyperlink_277" tooltip="🔗 Ver Mapa" display="🔗 Ver Mapa"/>
    <hyperlink ref="L280" r:id="rId_hyperlink_278" tooltip="🔗 Ver Mapa" display="🔗 Ver Mapa"/>
    <hyperlink ref="L281" r:id="rId_hyperlink_279" tooltip="🔗 Ver Mapa" display="🔗 Ver Mapa"/>
    <hyperlink ref="L282" r:id="rId_hyperlink_280" tooltip="🔗 Ver Mapa" display="🔗 Ver Mapa"/>
    <hyperlink ref="L283" r:id="rId_hyperlink_281" tooltip="🔗 Ver Mapa" display="🔗 Ver Mapa"/>
    <hyperlink ref="L284" r:id="rId_hyperlink_282" tooltip="🔗 Ver Mapa" display="🔗 Ver Mapa"/>
    <hyperlink ref="L285" r:id="rId_hyperlink_283" tooltip="🔗 Ver Mapa" display="🔗 Ver Mapa"/>
    <hyperlink ref="L286" r:id="rId_hyperlink_284" tooltip="🔗 Ver Mapa" display="🔗 Ver Mapa"/>
    <hyperlink ref="L287" r:id="rId_hyperlink_285" tooltip="🔗 Ver Mapa" display="🔗 Ver Mapa"/>
    <hyperlink ref="L288" r:id="rId_hyperlink_286" tooltip="🔗 Ver Mapa" display="🔗 Ver Mapa"/>
    <hyperlink ref="L289" r:id="rId_hyperlink_287" tooltip="🔗 Ver Mapa" display="🔗 Ver Mapa"/>
    <hyperlink ref="L290" r:id="rId_hyperlink_288" tooltip="🔗 Ver Mapa" display="🔗 Ver Mapa"/>
    <hyperlink ref="L291" r:id="rId_hyperlink_289" tooltip="🔗 Ver Mapa" display="🔗 Ver Mapa"/>
    <hyperlink ref="L292" r:id="rId_hyperlink_290" tooltip="🔗 Ver Mapa" display="🔗 Ver Mapa"/>
    <hyperlink ref="L293" r:id="rId_hyperlink_291" tooltip="🔗 Ver Mapa" display="🔗 Ver Mapa"/>
    <hyperlink ref="L294" r:id="rId_hyperlink_292" tooltip="🔗 Ver Mapa" display="🔗 Ver Mapa"/>
    <hyperlink ref="L295" r:id="rId_hyperlink_293" tooltip="🔗 Ver Mapa" display="🔗 Ver Mapa"/>
    <hyperlink ref="L296" r:id="rId_hyperlink_294" tooltip="🔗 Ver Mapa" display="🔗 Ver Mapa"/>
    <hyperlink ref="L297" r:id="rId_hyperlink_295" tooltip="🔗 Ver Mapa" display="🔗 Ver Mapa"/>
    <hyperlink ref="L298" r:id="rId_hyperlink_296" tooltip="🔗 Ver Mapa" display="🔗 Ver Mapa"/>
    <hyperlink ref="L299" r:id="rId_hyperlink_297" tooltip="🔗 Ver Mapa" display="🔗 Ver Mapa"/>
    <hyperlink ref="L300" r:id="rId_hyperlink_298" tooltip="🔗 Ver Mapa" display="🔗 Ver Mapa"/>
    <hyperlink ref="L301" r:id="rId_hyperlink_299" tooltip="🔗 Ver Mapa" display="🔗 Ver Mapa"/>
    <hyperlink ref="L302" r:id="rId_hyperlink_300" tooltip="🔗 Ver Mapa" display="🔗 Ver Mapa"/>
    <hyperlink ref="L303" r:id="rId_hyperlink_301" tooltip="🔗 Ver Mapa" display="🔗 Ver Mapa"/>
    <hyperlink ref="L304" r:id="rId_hyperlink_302" tooltip="🔗 Ver Mapa" display="🔗 Ver Mapa"/>
    <hyperlink ref="L305" r:id="rId_hyperlink_303" tooltip="🔗 Ver Mapa" display="🔗 Ver Mapa"/>
    <hyperlink ref="L306" r:id="rId_hyperlink_304" tooltip="🔗 Ver Mapa" display="🔗 Ver Mapa"/>
    <hyperlink ref="L307" r:id="rId_hyperlink_305" tooltip="🔗 Ver Mapa" display="🔗 Ver Mapa"/>
    <hyperlink ref="L308" r:id="rId_hyperlink_306" tooltip="🔗 Ver Mapa" display="🔗 Ver Mapa"/>
    <hyperlink ref="L309" r:id="rId_hyperlink_307" tooltip="🔗 Ver Mapa" display="🔗 Ver Mapa"/>
    <hyperlink ref="L310" r:id="rId_hyperlink_308" tooltip="🔗 Ver Mapa" display="🔗 Ver Mapa"/>
    <hyperlink ref="L311" r:id="rId_hyperlink_309" tooltip="🔗 Ver Mapa" display="🔗 Ver Mapa"/>
    <hyperlink ref="L312" r:id="rId_hyperlink_310" tooltip="🔗 Ver Mapa" display="🔗 Ver Mapa"/>
    <hyperlink ref="L313" r:id="rId_hyperlink_311" tooltip="🔗 Ver Mapa" display="🔗 Ver Mapa"/>
    <hyperlink ref="L314" r:id="rId_hyperlink_312" tooltip="🔗 Ver Mapa" display="🔗 Ver Mapa"/>
    <hyperlink ref="L315" r:id="rId_hyperlink_313" tooltip="🔗 Ver Mapa" display="🔗 Ver Mapa"/>
    <hyperlink ref="L316" r:id="rId_hyperlink_314" tooltip="🔗 Ver Mapa" display="🔗 Ver Mapa"/>
    <hyperlink ref="L317" r:id="rId_hyperlink_315" tooltip="🔗 Ver Mapa" display="🔗 Ver Mapa"/>
    <hyperlink ref="L318" r:id="rId_hyperlink_316" tooltip="🔗 Ver Mapa" display="🔗 Ver Mapa"/>
    <hyperlink ref="L319" r:id="rId_hyperlink_317" tooltip="🔗 Ver Mapa" display="🔗 Ver Mapa"/>
    <hyperlink ref="L320" r:id="rId_hyperlink_318" tooltip="🔗 Ver Mapa" display="🔗 Ver Mapa"/>
    <hyperlink ref="L321" r:id="rId_hyperlink_319" tooltip="🔗 Ver Mapa" display="🔗 Ver Mapa"/>
    <hyperlink ref="L322" r:id="rId_hyperlink_320" tooltip="🔗 Ver Mapa" display="🔗 Ver Mapa"/>
    <hyperlink ref="L323" r:id="rId_hyperlink_321" tooltip="🔗 Ver Mapa" display="🔗 Ver Mapa"/>
    <hyperlink ref="L324" r:id="rId_hyperlink_322" tooltip="🔗 Ver Mapa" display="🔗 Ver Mapa"/>
    <hyperlink ref="L325" r:id="rId_hyperlink_323" tooltip="🔗 Ver Mapa" display="🔗 Ver Mapa"/>
    <hyperlink ref="L326" r:id="rId_hyperlink_324" tooltip="🔗 Ver Mapa" display="🔗 Ver Mapa"/>
    <hyperlink ref="L327" r:id="rId_hyperlink_325" tooltip="🔗 Ver Mapa" display="🔗 Ver Mapa"/>
    <hyperlink ref="L328" r:id="rId_hyperlink_326" tooltip="🔗 Ver Mapa" display="🔗 Ver Mapa"/>
    <hyperlink ref="L329" r:id="rId_hyperlink_327" tooltip="🔗 Ver Mapa" display="🔗 Ver Mapa"/>
    <hyperlink ref="L330" r:id="rId_hyperlink_328" tooltip="🔗 Ver Mapa" display="🔗 Ver Mapa"/>
    <hyperlink ref="L331" r:id="rId_hyperlink_329" tooltip="🔗 Ver Mapa" display="🔗 Ver Mapa"/>
    <hyperlink ref="L332" r:id="rId_hyperlink_330" tooltip="🔗 Ver Mapa" display="🔗 Ver Mapa"/>
    <hyperlink ref="L333" r:id="rId_hyperlink_331" tooltip="🔗 Ver Mapa" display="🔗 Ver Mapa"/>
    <hyperlink ref="L334" r:id="rId_hyperlink_332" tooltip="🔗 Ver Mapa" display="🔗 Ver Mapa"/>
    <hyperlink ref="L335" r:id="rId_hyperlink_333" tooltip="🔗 Ver Mapa" display="🔗 Ver Mapa"/>
    <hyperlink ref="L336" r:id="rId_hyperlink_334" tooltip="🔗 Ver Mapa" display="🔗 Ver Mapa"/>
    <hyperlink ref="L337" r:id="rId_hyperlink_335" tooltip="🔗 Ver Mapa" display="🔗 Ver Mapa"/>
    <hyperlink ref="L338" r:id="rId_hyperlink_336" tooltip="🔗 Ver Mapa" display="🔗 Ver Mapa"/>
    <hyperlink ref="L339" r:id="rId_hyperlink_337" tooltip="🔗 Ver Mapa" display="🔗 Ver Mapa"/>
    <hyperlink ref="L340" r:id="rId_hyperlink_338" tooltip="🔗 Ver Mapa" display="🔗 Ver Mapa"/>
    <hyperlink ref="L341" r:id="rId_hyperlink_339" tooltip="🔗 Ver Mapa" display="🔗 Ver Mapa"/>
    <hyperlink ref="L342" r:id="rId_hyperlink_340" tooltip="🔗 Ver Mapa" display="🔗 Ver Mapa"/>
    <hyperlink ref="L343" r:id="rId_hyperlink_341" tooltip="🔗 Ver Mapa" display="🔗 Ver Mapa"/>
    <hyperlink ref="L344" r:id="rId_hyperlink_342" tooltip="🔗 Ver Mapa" display="🔗 Ver Mapa"/>
    <hyperlink ref="L345" r:id="rId_hyperlink_343" tooltip="🔗 Ver Mapa" display="🔗 Ver Mapa"/>
    <hyperlink ref="L346" r:id="rId_hyperlink_344" tooltip="🔗 Ver Mapa" display="🔗 Ver Mapa"/>
    <hyperlink ref="L347" r:id="rId_hyperlink_345" tooltip="🔗 Ver Mapa" display="🔗 Ver Mapa"/>
    <hyperlink ref="L348" r:id="rId_hyperlink_346" tooltip="🔗 Ver Mapa" display="🔗 Ver Mapa"/>
    <hyperlink ref="L349" r:id="rId_hyperlink_347" tooltip="🔗 Ver Mapa" display="🔗 Ver Mapa"/>
    <hyperlink ref="L350" r:id="rId_hyperlink_348" tooltip="🔗 Ver Mapa" display="🔗 Ver Mapa"/>
    <hyperlink ref="L351" r:id="rId_hyperlink_349" tooltip="🔗 Ver Mapa" display="🔗 Ver Mapa"/>
    <hyperlink ref="L352" r:id="rId_hyperlink_350" tooltip="🔗 Ver Mapa" display="🔗 Ver Mapa"/>
    <hyperlink ref="L353" r:id="rId_hyperlink_351" tooltip="🔗 Ver Mapa" display="🔗 Ver Mapa"/>
    <hyperlink ref="L354" r:id="rId_hyperlink_352" tooltip="🔗 Ver Mapa" display="🔗 Ver Mapa"/>
    <hyperlink ref="L355" r:id="rId_hyperlink_353" tooltip="🔗 Ver Mapa" display="🔗 Ver Mapa"/>
    <hyperlink ref="L356" r:id="rId_hyperlink_354" tooltip="🔗 Ver Mapa" display="🔗 Ver Mapa"/>
    <hyperlink ref="L357" r:id="rId_hyperlink_355" tooltip="🔗 Ver Mapa" display="🔗 Ver Mapa"/>
    <hyperlink ref="L358" r:id="rId_hyperlink_356" tooltip="🔗 Ver Mapa" display="🔗 Ver Mapa"/>
    <hyperlink ref="L359" r:id="rId_hyperlink_357" tooltip="🔗 Ver Mapa" display="🔗 Ver Mapa"/>
    <hyperlink ref="L360" r:id="rId_hyperlink_358" tooltip="🔗 Ver Mapa" display="🔗 Ver Mapa"/>
    <hyperlink ref="L361" r:id="rId_hyperlink_359" tooltip="🔗 Ver Mapa" display="🔗 Ver Mapa"/>
    <hyperlink ref="L362" r:id="rId_hyperlink_360" tooltip="🔗 Ver Mapa" display="🔗 Ver Mapa"/>
    <hyperlink ref="L363" r:id="rId_hyperlink_361" tooltip="🔗 Ver Mapa" display="🔗 Ver Mapa"/>
    <hyperlink ref="L364" r:id="rId_hyperlink_362" tooltip="🔗 Ver Mapa" display="🔗 Ver Mapa"/>
    <hyperlink ref="L365" r:id="rId_hyperlink_363" tooltip="🔗 Ver Mapa" display="🔗 Ver Mapa"/>
    <hyperlink ref="L366" r:id="rId_hyperlink_364" tooltip="🔗 Ver Mapa" display="🔗 Ver Mapa"/>
    <hyperlink ref="L367" r:id="rId_hyperlink_365" tooltip="🔗 Ver Mapa" display="🔗 Ver Mapa"/>
    <hyperlink ref="L368" r:id="rId_hyperlink_366" tooltip="🔗 Ver Mapa" display="🔗 Ver Mapa"/>
    <hyperlink ref="L369" r:id="rId_hyperlink_367" tooltip="🔗 Ver Mapa" display="🔗 Ver Mapa"/>
    <hyperlink ref="L370" r:id="rId_hyperlink_368" tooltip="🔗 Ver Mapa" display="🔗 Ver Mapa"/>
    <hyperlink ref="L371" r:id="rId_hyperlink_369" tooltip="🔗 Ver Mapa" display="🔗 Ver Mapa"/>
    <hyperlink ref="L372" r:id="rId_hyperlink_370" tooltip="🔗 Ver Mapa" display="🔗 Ver Mapa"/>
    <hyperlink ref="L373" r:id="rId_hyperlink_371" tooltip="🔗 Ver Mapa" display="🔗 Ver Mapa"/>
    <hyperlink ref="L374" r:id="rId_hyperlink_372" tooltip="🔗 Ver Mapa" display="🔗 Ver Mapa"/>
    <hyperlink ref="L375" r:id="rId_hyperlink_373" tooltip="🔗 Ver Mapa" display="🔗 Ver Mapa"/>
    <hyperlink ref="L376" r:id="rId_hyperlink_374" tooltip="🔗 Ver Mapa" display="🔗 Ver Mapa"/>
    <hyperlink ref="L377" r:id="rId_hyperlink_375" tooltip="🔗 Ver Mapa" display="🔗 Ver Mapa"/>
    <hyperlink ref="L378" r:id="rId_hyperlink_376" tooltip="🔗 Ver Mapa" display="🔗 Ver Mapa"/>
    <hyperlink ref="L379" r:id="rId_hyperlink_377" tooltip="🔗 Ver Mapa" display="🔗 Ver Mapa"/>
    <hyperlink ref="L380" r:id="rId_hyperlink_378" tooltip="🔗 Ver Mapa" display="🔗 Ver Mapa"/>
    <hyperlink ref="L381" r:id="rId_hyperlink_379" tooltip="🔗 Ver Mapa" display="🔗 Ver Mapa"/>
    <hyperlink ref="L382" r:id="rId_hyperlink_380" tooltip="🔗 Ver Mapa" display="🔗 Ver Mapa"/>
    <hyperlink ref="L383" r:id="rId_hyperlink_381" tooltip="🔗 Ver Mapa" display="🔗 Ver Mapa"/>
    <hyperlink ref="L384" r:id="rId_hyperlink_382" tooltip="🔗 Ver Mapa" display="🔗 Ver Mapa"/>
    <hyperlink ref="L385" r:id="rId_hyperlink_383" tooltip="🔗 Ver Mapa" display="🔗 Ver Mapa"/>
    <hyperlink ref="L386" r:id="rId_hyperlink_384" tooltip="🔗 Ver Mapa" display="🔗 Ver Mapa"/>
    <hyperlink ref="L387" r:id="rId_hyperlink_385" tooltip="🔗 Ver Mapa" display="🔗 Ver Mapa"/>
    <hyperlink ref="L388" r:id="rId_hyperlink_386" tooltip="🔗 Ver Mapa" display="🔗 Ver Mapa"/>
    <hyperlink ref="L389" r:id="rId_hyperlink_387" tooltip="🔗 Ver Mapa" display="🔗 Ver Mapa"/>
    <hyperlink ref="L390" r:id="rId_hyperlink_388" tooltip="🔗 Ver Mapa" display="🔗 Ver Mapa"/>
    <hyperlink ref="L391" r:id="rId_hyperlink_389" tooltip="🔗 Ver Mapa" display="🔗 Ver Mapa"/>
    <hyperlink ref="L392" r:id="rId_hyperlink_390" tooltip="🔗 Ver Mapa" display="🔗 Ver Mapa"/>
    <hyperlink ref="L393" r:id="rId_hyperlink_391" tooltip="🔗 Ver Mapa" display="🔗 Ver Mapa"/>
    <hyperlink ref="L394" r:id="rId_hyperlink_392" tooltip="🔗 Ver Mapa" display="🔗 Ver Mapa"/>
    <hyperlink ref="L395" r:id="rId_hyperlink_393" tooltip="🔗 Ver Mapa" display="🔗 Ver Mapa"/>
    <hyperlink ref="L396" r:id="rId_hyperlink_394" tooltip="🔗 Ver Mapa" display="🔗 Ver Mapa"/>
    <hyperlink ref="L397" r:id="rId_hyperlink_395" tooltip="🔗 Ver Mapa" display="🔗 Ver Mapa"/>
    <hyperlink ref="L398" r:id="rId_hyperlink_396" tooltip="🔗 Ver Mapa" display="🔗 Ver Mapa"/>
    <hyperlink ref="L399" r:id="rId_hyperlink_397" tooltip="🔗 Ver Mapa" display="🔗 Ver Mapa"/>
    <hyperlink ref="L400" r:id="rId_hyperlink_398" tooltip="🔗 Ver Mapa" display="🔗 Ver Mapa"/>
    <hyperlink ref="L401" r:id="rId_hyperlink_399" tooltip="🔗 Ver Mapa" display="🔗 Ver Mapa"/>
    <hyperlink ref="L402" r:id="rId_hyperlink_400" tooltip="🔗 Ver Mapa" display="🔗 Ver Mapa"/>
    <hyperlink ref="L403" r:id="rId_hyperlink_401" tooltip="🔗 Ver Mapa" display="🔗 Ver Mapa"/>
    <hyperlink ref="L404" r:id="rId_hyperlink_402" tooltip="🔗 Ver Mapa" display="🔗 Ver Mapa"/>
    <hyperlink ref="L405" r:id="rId_hyperlink_403" tooltip="🔗 Ver Mapa" display="🔗 Ver Mapa"/>
    <hyperlink ref="L406" r:id="rId_hyperlink_404" tooltip="🔗 Ver Mapa" display="🔗 Ver Mapa"/>
    <hyperlink ref="L407" r:id="rId_hyperlink_405" tooltip="🔗 Ver Mapa" display="🔗 Ver Mapa"/>
    <hyperlink ref="L408" r:id="rId_hyperlink_406" tooltip="🔗 Ver Mapa" display="🔗 Ver Mapa"/>
    <hyperlink ref="L409" r:id="rId_hyperlink_407" tooltip="🔗 Ver Mapa" display="🔗 Ver Mapa"/>
    <hyperlink ref="L410" r:id="rId_hyperlink_408" tooltip="🔗 Ver Mapa" display="🔗 Ver Mapa"/>
    <hyperlink ref="L411" r:id="rId_hyperlink_409" tooltip="🔗 Ver Mapa" display="🔗 Ver Mapa"/>
    <hyperlink ref="L412" r:id="rId_hyperlink_410" tooltip="🔗 Ver Mapa" display="🔗 Ver Mapa"/>
    <hyperlink ref="L413" r:id="rId_hyperlink_411" tooltip="🔗 Ver Mapa" display="🔗 Ver Mapa"/>
    <hyperlink ref="L414" r:id="rId_hyperlink_412" tooltip="🔗 Ver Mapa" display="🔗 Ver Mapa"/>
    <hyperlink ref="L415" r:id="rId_hyperlink_413" tooltip="🔗 Ver Mapa" display="🔗 Ver Mapa"/>
    <hyperlink ref="L416" r:id="rId_hyperlink_414" tooltip="🔗 Ver Mapa" display="🔗 Ver Mapa"/>
    <hyperlink ref="L417" r:id="rId_hyperlink_415" tooltip="🔗 Ver Mapa" display="🔗 Ver Mapa"/>
    <hyperlink ref="L418" r:id="rId_hyperlink_416" tooltip="🔗 Ver Mapa" display="🔗 Ver Mapa"/>
    <hyperlink ref="L419" r:id="rId_hyperlink_417" tooltip="🔗 Ver Mapa" display="🔗 Ver Mapa"/>
    <hyperlink ref="L420" r:id="rId_hyperlink_418" tooltip="🔗 Ver Mapa" display="🔗 Ver Mapa"/>
    <hyperlink ref="L421" r:id="rId_hyperlink_419" tooltip="🔗 Ver Mapa" display="🔗 Ver Mapa"/>
    <hyperlink ref="L422" r:id="rId_hyperlink_420" tooltip="🔗 Ver Mapa" display="🔗 Ver Mapa"/>
    <hyperlink ref="L423" r:id="rId_hyperlink_421" tooltip="🔗 Ver Mapa" display="🔗 Ver Mapa"/>
    <hyperlink ref="L424" r:id="rId_hyperlink_422" tooltip="🔗 Ver Mapa" display="🔗 Ver Mapa"/>
    <hyperlink ref="L425" r:id="rId_hyperlink_423" tooltip="🔗 Ver Mapa" display="🔗 Ver Mapa"/>
    <hyperlink ref="L426" r:id="rId_hyperlink_424" tooltip="🔗 Ver Mapa" display="🔗 Ver Mapa"/>
    <hyperlink ref="L427" r:id="rId_hyperlink_425" tooltip="🔗 Ver Mapa" display="🔗 Ver Mapa"/>
    <hyperlink ref="L428" r:id="rId_hyperlink_426" tooltip="🔗 Ver Mapa" display="🔗 Ver Mapa"/>
    <hyperlink ref="L429" r:id="rId_hyperlink_427" tooltip="🔗 Ver Mapa" display="🔗 Ver Mapa"/>
    <hyperlink ref="L430" r:id="rId_hyperlink_428" tooltip="🔗 Ver Mapa" display="🔗 Ver Mapa"/>
    <hyperlink ref="L431" r:id="rId_hyperlink_429" tooltip="🔗 Ver Mapa" display="🔗 Ver Mapa"/>
    <hyperlink ref="L432" r:id="rId_hyperlink_430" tooltip="🔗 Ver Mapa" display="🔗 Ver Mapa"/>
    <hyperlink ref="L433" r:id="rId_hyperlink_431" tooltip="🔗 Ver Mapa" display="🔗 Ver Mapa"/>
    <hyperlink ref="L434" r:id="rId_hyperlink_432" tooltip="🔗 Ver Mapa" display="🔗 Ver Mapa"/>
    <hyperlink ref="L435" r:id="rId_hyperlink_433" tooltip="🔗 Ver Mapa" display="🔗 Ver Mapa"/>
  </hyperlinks>
  <printOptions gridLines="false" gridLinesSet="true"/>
  <pageMargins left="0.6" right="0.6" top="0.3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Footer>&amp;L&amp;BPagina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100"/>
  <sheetViews>
    <sheetView tabSelected="1" workbookViewId="0" showGridLines="true" showRowColHeaders="1">
      <selection activeCell="C11" sqref="C11"/>
    </sheetView>
  </sheetViews>
  <sheetFormatPr defaultRowHeight="14.4" outlineLevelRow="0" outlineLevelCol="0"/>
  <cols>
    <col min="1" max="1" width="9" customWidth="true" style="0"/>
    <col min="2" max="2" width="27" customWidth="true" style="0"/>
    <col min="3" max="3" width="13" customWidth="true" style="0"/>
    <col min="4" max="4" width="3" customWidth="true" style="0"/>
  </cols>
  <sheetData>
    <row r="1" spans="1:16" customHeight="1" ht="7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/>
      <c r="B2" s="2" t="s">
        <v>11</v>
      </c>
      <c r="C2" s="2" t="s">
        <v>333</v>
      </c>
    </row>
    <row r="3" spans="1:16" customHeight="1" ht="35">
      <c r="A3" s="4"/>
      <c r="B3" s="4" t="s">
        <v>334</v>
      </c>
      <c r="C3" s="4">
        <v>4</v>
      </c>
    </row>
    <row r="4" spans="1:16" customHeight="1" ht="35">
      <c r="A4" s="5"/>
      <c r="B4" s="5" t="s">
        <v>335</v>
      </c>
      <c r="C4" s="5">
        <v>12</v>
      </c>
    </row>
    <row r="5" spans="1:16" customHeight="1" ht="35">
      <c r="A5" s="6"/>
      <c r="B5" s="6" t="s">
        <v>326</v>
      </c>
      <c r="C5" s="6">
        <v>1</v>
      </c>
    </row>
    <row r="6" spans="1:16" customHeight="1" ht="35">
      <c r="A6" s="7"/>
      <c r="B6" s="7" t="s">
        <v>327</v>
      </c>
      <c r="C6" s="7">
        <v>20</v>
      </c>
    </row>
    <row r="7" spans="1:16" customHeight="1" ht="35">
      <c r="A7" s="6"/>
      <c r="B7" s="6" t="s">
        <v>328</v>
      </c>
      <c r="C7" s="6">
        <v>3</v>
      </c>
    </row>
    <row r="8" spans="1:16" customHeight="1" ht="35">
      <c r="A8" s="7"/>
      <c r="B8" s="7" t="s">
        <v>329</v>
      </c>
      <c r="C8" s="7">
        <v>2</v>
      </c>
    </row>
    <row r="9" spans="1:16" customHeight="1" ht="35">
      <c r="A9" s="6"/>
      <c r="B9" s="6" t="s">
        <v>330</v>
      </c>
      <c r="C9" s="6">
        <v>18</v>
      </c>
    </row>
    <row r="10" spans="1:16" customHeight="1" ht="35">
      <c r="A10" s="7"/>
      <c r="B10" s="7" t="s">
        <v>331</v>
      </c>
      <c r="C10" s="7">
        <v>26</v>
      </c>
    </row>
    <row r="11" spans="1:16" customHeight="1" ht="35">
      <c r="A11" s="6"/>
      <c r="B11" s="6" t="s">
        <v>332</v>
      </c>
      <c r="C11" s="6">
        <v>86</v>
      </c>
    </row>
    <row r="12" spans="1:16" customHeight="1" ht="35">
      <c r="A12" s="3"/>
      <c r="B12" s="3"/>
      <c r="C12" s="3"/>
    </row>
    <row r="13" spans="1:16">
      <c r="A13" s="3"/>
      <c r="B13" s="3"/>
      <c r="C13" s="3"/>
    </row>
    <row r="14" spans="1:16">
      <c r="A14" s="3"/>
      <c r="B14" s="3"/>
      <c r="C14" s="3"/>
    </row>
    <row r="15" spans="1:16">
      <c r="A15" s="3"/>
      <c r="B15" s="3"/>
      <c r="C15" s="3"/>
    </row>
    <row r="16" spans="1:16">
      <c r="A16" s="3"/>
      <c r="B16" s="3"/>
      <c r="C16" s="3"/>
    </row>
    <row r="17" spans="1:16">
      <c r="A17" s="3"/>
      <c r="B17" s="3"/>
      <c r="C17" s="3"/>
    </row>
    <row r="18" spans="1:16">
      <c r="A18" s="3"/>
      <c r="B18" s="3"/>
      <c r="C18" s="3"/>
    </row>
    <row r="19" spans="1:16">
      <c r="A19" s="3"/>
      <c r="B19" s="3"/>
      <c r="C19" s="3"/>
    </row>
    <row r="20" spans="1:16">
      <c r="A20" s="3"/>
      <c r="B20" s="3"/>
      <c r="C20" s="3"/>
    </row>
    <row r="21" spans="1:16">
      <c r="A21" s="3"/>
      <c r="B21" s="3"/>
      <c r="C21" s="3"/>
    </row>
    <row r="22" spans="1:16">
      <c r="A22" s="3"/>
      <c r="B22" s="3"/>
      <c r="C22" s="3"/>
    </row>
    <row r="23" spans="1:16">
      <c r="A23" s="3"/>
      <c r="B23" s="3"/>
      <c r="C23" s="3"/>
    </row>
    <row r="24" spans="1:16">
      <c r="A24" s="3"/>
      <c r="B24" s="3"/>
      <c r="C24" s="3"/>
    </row>
    <row r="25" spans="1:16">
      <c r="A25" s="3"/>
      <c r="B25" s="3"/>
      <c r="C25" s="3"/>
    </row>
    <row r="26" spans="1:16">
      <c r="A26" s="3"/>
      <c r="B26" s="3"/>
      <c r="C26" s="3"/>
    </row>
    <row r="27" spans="1:16">
      <c r="A27" s="3"/>
      <c r="B27" s="3"/>
      <c r="C27" s="3"/>
    </row>
    <row r="28" spans="1:16">
      <c r="A28" s="3"/>
      <c r="B28" s="3"/>
      <c r="C28" s="3"/>
    </row>
    <row r="29" spans="1:16">
      <c r="A29" s="3"/>
      <c r="B29" s="3"/>
      <c r="C29" s="3"/>
    </row>
    <row r="30" spans="1:16">
      <c r="A30" s="3"/>
      <c r="B30" s="3"/>
      <c r="C30" s="3"/>
    </row>
    <row r="31" spans="1:16">
      <c r="A31" s="3"/>
      <c r="B31" s="3"/>
      <c r="C31" s="3"/>
    </row>
    <row r="32" spans="1:16">
      <c r="A32" s="3"/>
      <c r="B32" s="3"/>
      <c r="C32" s="3"/>
    </row>
    <row r="33" spans="1:16">
      <c r="A33" s="3"/>
      <c r="B33" s="3"/>
      <c r="C33" s="3"/>
    </row>
    <row r="34" spans="1:16">
      <c r="A34" s="3"/>
      <c r="B34" s="3"/>
      <c r="C34" s="3"/>
    </row>
    <row r="35" spans="1:16">
      <c r="A35" s="3"/>
      <c r="B35" s="3"/>
      <c r="C35" s="3"/>
    </row>
    <row r="36" spans="1:16">
      <c r="A36" s="3"/>
      <c r="B36" s="3"/>
      <c r="C36" s="3"/>
    </row>
    <row r="37" spans="1:16">
      <c r="A37" s="3"/>
      <c r="B37" s="3"/>
      <c r="C37" s="3"/>
    </row>
    <row r="38" spans="1:16">
      <c r="A38" s="3"/>
      <c r="B38" s="3"/>
      <c r="C38" s="3"/>
    </row>
    <row r="39" spans="1:16">
      <c r="A39" s="3"/>
      <c r="B39" s="3"/>
      <c r="C39" s="3"/>
    </row>
    <row r="40" spans="1:16">
      <c r="A40" s="3"/>
      <c r="B40" s="3"/>
      <c r="C40" s="3"/>
    </row>
    <row r="41" spans="1:16">
      <c r="A41" s="3"/>
      <c r="B41" s="3"/>
      <c r="C41" s="3"/>
    </row>
    <row r="42" spans="1:16">
      <c r="A42" s="3"/>
      <c r="B42" s="3"/>
      <c r="C42" s="3"/>
    </row>
    <row r="43" spans="1:16">
      <c r="A43" s="3"/>
      <c r="B43" s="3"/>
      <c r="C43" s="3"/>
    </row>
    <row r="44" spans="1:16">
      <c r="A44" s="3"/>
      <c r="B44" s="3"/>
      <c r="C44" s="3"/>
    </row>
    <row r="45" spans="1:16">
      <c r="A45" s="3"/>
      <c r="B45" s="3"/>
      <c r="C45" s="3"/>
    </row>
    <row r="46" spans="1:16">
      <c r="A46" s="3"/>
      <c r="B46" s="3"/>
      <c r="C46" s="3"/>
    </row>
    <row r="47" spans="1:16">
      <c r="A47" s="3"/>
      <c r="B47" s="3"/>
      <c r="C47" s="3"/>
    </row>
    <row r="48" spans="1:16">
      <c r="A48" s="3"/>
      <c r="B48" s="3"/>
      <c r="C48" s="3"/>
    </row>
    <row r="49" spans="1:16">
      <c r="A49" s="3"/>
      <c r="B49" s="3"/>
      <c r="C49" s="3"/>
    </row>
    <row r="50" spans="1:16">
      <c r="A50" s="3"/>
      <c r="B50" s="3"/>
      <c r="C50" s="3"/>
    </row>
    <row r="51" spans="1:16">
      <c r="A51" s="3"/>
      <c r="B51" s="3"/>
      <c r="C51" s="3"/>
    </row>
    <row r="52" spans="1:16">
      <c r="A52" s="3"/>
      <c r="B52" s="3"/>
      <c r="C52" s="3"/>
    </row>
    <row r="53" spans="1:16">
      <c r="A53" s="3"/>
      <c r="B53" s="3"/>
      <c r="C53" s="3"/>
    </row>
    <row r="54" spans="1:16">
      <c r="A54" s="3"/>
      <c r="B54" s="3"/>
      <c r="C54" s="3"/>
    </row>
    <row r="55" spans="1:16">
      <c r="A55" s="3"/>
      <c r="B55" s="3"/>
      <c r="C55" s="3"/>
    </row>
    <row r="56" spans="1:16">
      <c r="A56" s="3"/>
      <c r="B56" s="3"/>
      <c r="C56" s="3"/>
    </row>
    <row r="57" spans="1:16">
      <c r="A57" s="3"/>
      <c r="B57" s="3"/>
      <c r="C57" s="3"/>
    </row>
    <row r="58" spans="1:16">
      <c r="A58" s="3"/>
      <c r="B58" s="3"/>
      <c r="C58" s="3"/>
    </row>
    <row r="59" spans="1:16">
      <c r="A59" s="3"/>
      <c r="B59" s="3"/>
      <c r="C59" s="3"/>
    </row>
    <row r="60" spans="1:16">
      <c r="A60" s="3"/>
      <c r="B60" s="3"/>
      <c r="C60" s="3"/>
    </row>
    <row r="61" spans="1:16">
      <c r="A61" s="3"/>
      <c r="B61" s="3"/>
      <c r="C61" s="3"/>
    </row>
    <row r="62" spans="1:16">
      <c r="A62" s="3"/>
      <c r="B62" s="3"/>
      <c r="C62" s="3"/>
    </row>
    <row r="63" spans="1:16">
      <c r="A63" s="3"/>
      <c r="B63" s="3"/>
      <c r="C63" s="3"/>
    </row>
    <row r="64" spans="1:16">
      <c r="A64" s="3"/>
      <c r="B64" s="3"/>
      <c r="C64" s="3"/>
    </row>
    <row r="65" spans="1:16">
      <c r="A65" s="3"/>
      <c r="B65" s="3"/>
      <c r="C65" s="3"/>
    </row>
    <row r="66" spans="1:16">
      <c r="A66" s="3"/>
      <c r="B66" s="3"/>
      <c r="C66" s="3"/>
    </row>
    <row r="67" spans="1:16">
      <c r="A67" s="3"/>
      <c r="B67" s="3"/>
      <c r="C67" s="3"/>
    </row>
    <row r="68" spans="1:16">
      <c r="A68" s="3"/>
      <c r="B68" s="3"/>
      <c r="C68" s="3"/>
    </row>
    <row r="69" spans="1:16">
      <c r="A69" s="3"/>
      <c r="B69" s="3"/>
      <c r="C69" s="3"/>
    </row>
    <row r="70" spans="1:16">
      <c r="A70" s="3"/>
      <c r="B70" s="3"/>
      <c r="C70" s="3"/>
    </row>
    <row r="71" spans="1:16">
      <c r="A71" s="3"/>
      <c r="B71" s="3"/>
      <c r="C71" s="3"/>
    </row>
    <row r="72" spans="1:16">
      <c r="A72" s="3"/>
      <c r="B72" s="3"/>
      <c r="C72" s="3"/>
    </row>
    <row r="73" spans="1:16">
      <c r="A73" s="3"/>
      <c r="B73" s="3"/>
      <c r="C73" s="3"/>
    </row>
    <row r="74" spans="1:16">
      <c r="A74" s="3"/>
      <c r="B74" s="3"/>
      <c r="C74" s="3"/>
    </row>
    <row r="75" spans="1:16">
      <c r="A75" s="3"/>
      <c r="B75" s="3"/>
      <c r="C75" s="3"/>
    </row>
    <row r="76" spans="1:16">
      <c r="A76" s="3"/>
      <c r="B76" s="3"/>
      <c r="C76" s="3"/>
    </row>
    <row r="77" spans="1:16">
      <c r="A77" s="3"/>
      <c r="B77" s="3"/>
      <c r="C77" s="3"/>
    </row>
    <row r="78" spans="1:16">
      <c r="A78" s="3"/>
      <c r="B78" s="3"/>
      <c r="C78" s="3"/>
    </row>
    <row r="79" spans="1:16">
      <c r="A79" s="3"/>
      <c r="B79" s="3"/>
      <c r="C79" s="3"/>
    </row>
    <row r="80" spans="1:16">
      <c r="A80" s="3"/>
      <c r="B80" s="3"/>
      <c r="C80" s="3"/>
    </row>
    <row r="81" spans="1:16">
      <c r="A81" s="3"/>
      <c r="B81" s="3"/>
      <c r="C81" s="3"/>
    </row>
    <row r="82" spans="1:16">
      <c r="A82" s="3"/>
      <c r="B82" s="3"/>
      <c r="C82" s="3"/>
    </row>
    <row r="83" spans="1:16">
      <c r="A83" s="3"/>
      <c r="B83" s="3"/>
      <c r="C83" s="3"/>
    </row>
    <row r="84" spans="1:16">
      <c r="A84" s="3"/>
      <c r="B84" s="3"/>
      <c r="C84" s="3"/>
    </row>
    <row r="85" spans="1:16">
      <c r="A85" s="3"/>
      <c r="B85" s="3"/>
      <c r="C85" s="3"/>
    </row>
    <row r="86" spans="1:16">
      <c r="A86" s="3"/>
      <c r="B86" s="3"/>
      <c r="C86" s="3"/>
    </row>
    <row r="87" spans="1:16">
      <c r="A87" s="3"/>
      <c r="B87" s="3"/>
      <c r="C87" s="3"/>
    </row>
    <row r="88" spans="1:16">
      <c r="A88" s="3"/>
      <c r="B88" s="3"/>
      <c r="C88" s="3"/>
    </row>
    <row r="89" spans="1:16">
      <c r="A89" s="3"/>
      <c r="B89" s="3"/>
      <c r="C89" s="3"/>
    </row>
    <row r="90" spans="1:16">
      <c r="A90" s="3"/>
      <c r="B90" s="3"/>
      <c r="C90" s="3"/>
    </row>
    <row r="91" spans="1:16">
      <c r="A91" s="3"/>
      <c r="B91" s="3"/>
      <c r="C91" s="3"/>
    </row>
    <row r="92" spans="1:16">
      <c r="A92" s="3"/>
      <c r="B92" s="3"/>
      <c r="C92" s="3"/>
    </row>
    <row r="93" spans="1:16">
      <c r="A93" s="3"/>
      <c r="B93" s="3"/>
      <c r="C93" s="3"/>
    </row>
    <row r="94" spans="1:16">
      <c r="A94" s="3"/>
      <c r="B94" s="3"/>
      <c r="C94" s="3"/>
    </row>
    <row r="95" spans="1:16">
      <c r="A95" s="3"/>
      <c r="B95" s="3"/>
      <c r="C95" s="3"/>
    </row>
    <row r="96" spans="1:16">
      <c r="A96" s="3"/>
      <c r="B96" s="3"/>
      <c r="C96" s="3"/>
    </row>
    <row r="97" spans="1:16">
      <c r="A97" s="3"/>
      <c r="B97" s="3"/>
      <c r="C97" s="3"/>
    </row>
    <row r="98" spans="1:16">
      <c r="A98" s="3"/>
      <c r="B98" s="3"/>
      <c r="C98" s="3"/>
    </row>
    <row r="99" spans="1:16">
      <c r="A99" s="3"/>
      <c r="B99" s="3"/>
      <c r="C99" s="3"/>
    </row>
    <row r="100" spans="1:16">
      <c r="A100" s="3"/>
      <c r="B100" s="3"/>
      <c r="C100" s="3"/>
    </row>
  </sheetData>
  <mergeCells>
    <mergeCell ref="A1:P1"/>
  </mergeCells>
  <printOptions gridLines="false" gridLinesSet="true"/>
  <pageMargins left="0.6" right="0.6" top="0.3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Footer>&amp;L&amp;BPagina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Georreferencias</vt:lpstr>
      <vt:lpstr>Resumen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2025-04-21T15:58:35-06:00</dcterms:created>
  <dcterms:modified xsi:type="dcterms:W3CDTF">2025-04-21T15:58:35-06:00</dcterms:modified>
  <dc:title>Untitled Spreadsheet</dc:title>
  <dc:description/>
  <dc:subject/>
  <cp:keywords/>
  <cp:category/>
</cp:coreProperties>
</file>